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D0CB5939-C0E5-466F-AE96-622A0F41B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Formatos'!$A$2:$AB$47</definedName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S43" i="1" s="1"/>
  <c r="S49" i="1"/>
  <c r="S50" i="1"/>
  <c r="S51" i="1"/>
  <c r="S48" i="1"/>
  <c r="R23" i="1" l="1"/>
  <c r="S23" i="1" s="1"/>
  <c r="S40" i="1" l="1"/>
  <c r="R31" i="1" l="1"/>
  <c r="S31" i="1" s="1"/>
  <c r="R42" i="1"/>
  <c r="S42" i="1" s="1"/>
  <c r="R41" i="1"/>
  <c r="S41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0" i="1"/>
  <c r="S30" i="1" s="1"/>
  <c r="S24" i="1"/>
  <c r="R22" i="1"/>
  <c r="S22" i="1" s="1"/>
  <c r="R21" i="1"/>
  <c r="S21" i="1" s="1"/>
  <c r="S20" i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R47" i="1" l="1"/>
  <c r="S47" i="1" s="1"/>
  <c r="R46" i="1"/>
  <c r="S46" i="1" s="1"/>
  <c r="R29" i="1"/>
  <c r="R28" i="1"/>
  <c r="R27" i="1"/>
  <c r="R26" i="1"/>
  <c r="R25" i="1"/>
  <c r="S8" i="1"/>
  <c r="S27" i="1" l="1"/>
  <c r="S28" i="1"/>
  <c r="S29" i="1"/>
  <c r="S26" i="1"/>
  <c r="S25" i="1" l="1"/>
</calcChain>
</file>

<file path=xl/sharedStrings.xml><?xml version="1.0" encoding="utf-8"?>
<sst xmlns="http://schemas.openxmlformats.org/spreadsheetml/2006/main" count="659" uniqueCount="242">
  <si>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</si>
  <si>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</si>
  <si>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</si>
  <si>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</si>
  <si>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</si>
  <si>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</si>
  <si>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</si>
  <si>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</si>
  <si>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</si>
  <si>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</si>
  <si>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</si>
  <si>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</si>
  <si>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</si>
  <si>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</si>
  <si>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</si>
  <si>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</si>
  <si>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</si>
  <si>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</si>
  <si>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</si>
  <si>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</si>
  <si>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</si>
  <si>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</si>
  <si>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</si>
  <si>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</si>
  <si>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</si>
  <si>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</si>
  <si>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</si>
  <si>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</si>
  <si>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</si>
  <si>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</si>
  <si>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</si>
  <si>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</si>
  <si>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</si>
  <si>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</si>
  <si>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</si>
  <si>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</si>
  <si>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</si>
  <si>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</si>
  <si>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</si>
  <si>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</si>
  <si>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</si>
  <si>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</si>
  <si>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</si>
  <si>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</si>
  <si>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</si>
  <si>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</si>
  <si>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</si>
  <si>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</si>
  <si>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</si>
  <si>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</si>
  <si>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</si>
  <si>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</si>
  <si>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</si>
  <si>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</si>
  <si>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</si>
  <si>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</si>
  <si>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</si>
  <si>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</si>
  <si>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</si>
  <si>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</si>
  <si>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</si>
  <si>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</si>
  <si>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</si>
  <si>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</si>
  <si>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</si>
  <si>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</si>
  <si>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</si>
  <si>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</si>
  <si>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</si>
  <si>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</si>
  <si>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</si>
  <si>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</si>
  <si>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</si>
  <si>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</si>
  <si>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</si>
  <si>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</si>
  <si>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</si>
  <si>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</si>
  <si>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</si>
  <si>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</si>
  <si>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</si>
  <si>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</si>
  <si>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</si>
  <si>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</si>
  <si>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ADQUISICIÓN</t>
  </si>
  <si>
    <t>ARRENDAMIENTO</t>
  </si>
  <si>
    <t>PRESTACIÓN DE SERVICIOS</t>
  </si>
  <si>
    <t>N/A</t>
  </si>
  <si>
    <t>CLÁUSULA I A IX</t>
  </si>
  <si>
    <t xml:space="preserve">JESVER INMOBILIARIA SA DE CV </t>
  </si>
  <si>
    <t>COSIO</t>
  </si>
  <si>
    <t xml:space="preserve">MA. ALICIA </t>
  </si>
  <si>
    <t xml:space="preserve">MURILLO </t>
  </si>
  <si>
    <t>ALVAREZ</t>
  </si>
  <si>
    <t>LAS COLUMNAS Hipervínculo al documento donde se desglose el gasto a precios del año, Hipervínculo al informe sobre el monto total erogado, que en su caso corresponda, Hipervínculo al contrato plurianual modificado, en su caso, E Hipervínculo al convenio modificatorio, si así corresponde NO APLICAN</t>
  </si>
  <si>
    <t xml:space="preserve">DIRECCIÓN ADMINISTRATIVA </t>
  </si>
  <si>
    <t>TCA-ARRE-001/2019</t>
  </si>
  <si>
    <t>TCA-ARRE-002/2019</t>
  </si>
  <si>
    <t>TCA-ARRE-003/2019</t>
  </si>
  <si>
    <t>TCA-ARRE-004/2019</t>
  </si>
  <si>
    <t>TCA-ARRE-005/2019</t>
  </si>
  <si>
    <t xml:space="preserve">RAUL </t>
  </si>
  <si>
    <t xml:space="preserve">MANRIQUEZ </t>
  </si>
  <si>
    <t>INMOBILIARIA JARDINES DEL VALLE SA DE CV</t>
  </si>
  <si>
    <t xml:space="preserve">MARTHA ESTELA </t>
  </si>
  <si>
    <t>BRIBIESCA</t>
  </si>
  <si>
    <t xml:space="preserve"> ECHEVERRIA</t>
  </si>
  <si>
    <t>CENTRO DE MONITOREO PRIVADO, SA DE CV</t>
  </si>
  <si>
    <t xml:space="preserve"> TCA-SP-001-2019</t>
  </si>
  <si>
    <t xml:space="preserve">TE ARMONIZAMOS ASESORES S.C </t>
  </si>
  <si>
    <t xml:space="preserve">CATERING SAVE SA DE CV </t>
  </si>
  <si>
    <t xml:space="preserve"> TCA-SP-002-2019</t>
  </si>
  <si>
    <t>MUÑOZ, ORTIZ, VERVER Y ASOCIADOS, S.C.</t>
  </si>
  <si>
    <t>Artículos 1, 2, fracción IV, 4, fracciones II, XVI y XXIII, 6, fracción I, 13, fracción VIII, 27, 46, 47, fracción II, 48, fracción I, inciso c), 95, 96, 98 fracción II, 99, 103, 104, 156, 159 y 162 de la Ley de Contrataciones Públicas para el Estado de Guanajuato, así como en los diversos 62, fracción I, y 63 de la Ley del Presupuesto General de Egresos del Estado de Guanajuato para el Ejercicio Fiscal 2019</t>
  </si>
  <si>
    <t xml:space="preserve">artículo 89 bis de la Ley para el Ejercicio y Control de los Recursos Públicos para el Estado y los Municipios de Guanajuato. </t>
  </si>
  <si>
    <t>artículos 134 de la Constitución Política de los Estados Unidos Mexicanos, 89 bis de la Ley para el Ejercicio y Control de los Recursos Públicos para el Estado y los Municipios de Guanajuato y 7, fracción V de la Ley de Contrataciones Públicas para el Estado de Guanajuato.</t>
  </si>
  <si>
    <t>DIRECCIÓN ADMINISTRATIVA</t>
  </si>
  <si>
    <t>CLÁUSULA I A XIV</t>
  </si>
  <si>
    <t>CLÁUSULA I A XIII</t>
  </si>
  <si>
    <t>http://transparencia.tcagto.gob.mx/wp-content/uploads/2019/10/ARRE-1_1.pdf</t>
  </si>
  <si>
    <t>http://transparencia.tcagto.gob.mx/wp-content/uploads/2019/10/ARRE-2_1.pdf</t>
  </si>
  <si>
    <t>http://transparencia.tcagto.gob.mx/wp-content/uploads/2019/10/ARRE-3_1.pdf</t>
  </si>
  <si>
    <t>http://transparencia.tcagto.gob.mx/wp-content/uploads/2019/10/ARRE-4.pdf</t>
  </si>
  <si>
    <t>http://transparencia.tcagto.gob.mx/wp-content/uploads/2019/10/ARRE-5_1.pdf</t>
  </si>
  <si>
    <t>http://transparencia.tcagto.gob.mx/wp-content/uploads/2019/10/TJA-SP-002-2019.pdf</t>
  </si>
  <si>
    <t>Artículos 1, 2, fracción IV, 4, fracciones II, XVI y XXIII, 6, fracción I, 13,
fracción VIII, 27, 46, 47, fracción II, 48, fracción I, inciso c), 95, 96, 98
fracción II, 99, 103 y 104 de la Ley de Contrataciones Públicas para el
Estado de Guanajuato, así como en los artículos 62, fracción I, y 63 de
la Ley del Presupuesto General de Egresos del Estado de Guanajuato
para el Ejercicio Fiscal 2019.</t>
  </si>
  <si>
    <t>Artículos 1, 2 fracción IV, 4, fracciones II, XVI y XXIII, 6, fracción V, 13,
fracción VIII, 27, 46, 47, fracción II, 48, fracción I, inciso c), 95, 96, 98
fracción II, 99, 103 y 104 de la Ley de Contrataciones Públicas para el
Estado de Guanajuato, así como los diversos 62, fracción I, y 63 de la
Ley del Presupuesto General de Egresos del Estado de Guanajuato
para el Ejercicio Fiscal 2019.</t>
  </si>
  <si>
    <t>TJA.ADQ.BIE.2019.26</t>
  </si>
  <si>
    <t>TJA.ADQ.BIE.2019.27</t>
  </si>
  <si>
    <t>TJA.ADQ.BIE.2019.28</t>
  </si>
  <si>
    <t>TJA.ADQ.BIE.2019.29</t>
  </si>
  <si>
    <t>TJA.ADQ.BIE.2019.30</t>
  </si>
  <si>
    <t>TJA.ADQ.BIE.2019.31</t>
  </si>
  <si>
    <t>TJA.ADQ.BIE.2019.32</t>
  </si>
  <si>
    <t>TJA.ADQ.BIE.2019.33</t>
  </si>
  <si>
    <t>TJA.ADQ.BIE.2019.34</t>
  </si>
  <si>
    <t>TJA.ADQ.BIE.2019.35</t>
  </si>
  <si>
    <t>TJA.ADQ.BIE.2019.36</t>
  </si>
  <si>
    <t>TJA.ADQ.BIE.2019.37</t>
  </si>
  <si>
    <t>TJA.ADQ.BIE.2019.38</t>
  </si>
  <si>
    <t>TJA.ADQ.BIE.2019.39</t>
  </si>
  <si>
    <t>TJA.ADQ.BIE.2019.40</t>
  </si>
  <si>
    <t>TJA.ADQ.BIE.2019.41</t>
  </si>
  <si>
    <t>TJA.ADQ.BIE.2019.42</t>
  </si>
  <si>
    <t>HECTOR JOSUE</t>
  </si>
  <si>
    <t xml:space="preserve"> MARMOLEJO </t>
  </si>
  <si>
    <t xml:space="preserve">GUTIERREZ </t>
  </si>
  <si>
    <t>JORGE</t>
  </si>
  <si>
    <t xml:space="preserve"> ESTRADA </t>
  </si>
  <si>
    <t>MORALES</t>
  </si>
  <si>
    <t xml:space="preserve">GONZALO </t>
  </si>
  <si>
    <t xml:space="preserve">CERVANTES </t>
  </si>
  <si>
    <t xml:space="preserve">TREJO </t>
  </si>
  <si>
    <t>ESPACIO INTELIGENTE DEL NORTE SA DE CV</t>
  </si>
  <si>
    <t xml:space="preserve">SG PROMOCIONALES SA DE CV </t>
  </si>
  <si>
    <t xml:space="preserve">IMPRESOS DEL BAJIO SA DE CV </t>
  </si>
  <si>
    <t>CLAUDIO MANUEL</t>
  </si>
  <si>
    <t xml:space="preserve"> GARCIA </t>
  </si>
  <si>
    <t>GONZALEZ</t>
  </si>
  <si>
    <t xml:space="preserve">BERENICE </t>
  </si>
  <si>
    <t xml:space="preserve">MEDINA </t>
  </si>
  <si>
    <t>ROMO</t>
  </si>
  <si>
    <t xml:space="preserve">ECODELI COMERCIAL SA DE CV </t>
  </si>
  <si>
    <t xml:space="preserve">RUSH TECNOLOGIAS SA DE CV </t>
  </si>
  <si>
    <t>EDGAR ELZIER</t>
  </si>
  <si>
    <t xml:space="preserve"> CASTAÑEDA</t>
  </si>
  <si>
    <t xml:space="preserve"> VALADEZ </t>
  </si>
  <si>
    <t xml:space="preserve">NITIDATA LEON SA DE CV </t>
  </si>
  <si>
    <t>TJA-PS-024-2019</t>
  </si>
  <si>
    <t>TJA-PS-025-2019</t>
  </si>
  <si>
    <t>TJA-PS-026-2019</t>
  </si>
  <si>
    <t>TJA-PS-027-2019</t>
  </si>
  <si>
    <t>TJA-PS-028-2019</t>
  </si>
  <si>
    <t>TJA-PS-029-2019</t>
  </si>
  <si>
    <t>TJA-PS-030-2019</t>
  </si>
  <si>
    <t>TJA-PS-031-2019</t>
  </si>
  <si>
    <t>TJA-PS-032-2019</t>
  </si>
  <si>
    <t>TJA-PS-033-2019</t>
  </si>
  <si>
    <t>TJA-PS-034-2019</t>
  </si>
  <si>
    <t>TJA-PS-035-2019</t>
  </si>
  <si>
    <t>TJA-PS-036-2019</t>
  </si>
  <si>
    <t xml:space="preserve">LUIS ALBERTO </t>
  </si>
  <si>
    <t xml:space="preserve">RAMIREZ </t>
  </si>
  <si>
    <t xml:space="preserve">JASSO </t>
  </si>
  <si>
    <t xml:space="preserve">LUMINOSOS DEL CENTRO SA DE CV </t>
  </si>
  <si>
    <t>BAEN SISTEMAS DE BOMBEO SA DE CV</t>
  </si>
  <si>
    <t xml:space="preserve">HOTEL ECCE INN SA DE CV </t>
  </si>
  <si>
    <t>LINOTIPOGRAFICA DAVALOS HERMANOS, SA DE CV</t>
  </si>
  <si>
    <t>JOSE</t>
  </si>
  <si>
    <t xml:space="preserve"> BARROSO </t>
  </si>
  <si>
    <t>GOMEZ</t>
  </si>
  <si>
    <t xml:space="preserve">MITTSU MOTORS SA DE CV </t>
  </si>
  <si>
    <t>TJA.ADQ.VE.2019.004</t>
  </si>
  <si>
    <t>TJA.ADQ.VE.2019.005</t>
  </si>
  <si>
    <t>TJA.ADQ.VE.2019.006</t>
  </si>
  <si>
    <t>TJA.ADQ.VE.2019.003</t>
  </si>
  <si>
    <t xml:space="preserve">ITSU AUTOMOTRIZ DE CELAYA SA DE CV </t>
  </si>
  <si>
    <t xml:space="preserve">LEON MOTORS SA DE CV </t>
  </si>
  <si>
    <t xml:space="preserve">VAQCSA GUANAJUATO SA DE CV </t>
  </si>
  <si>
    <t>http://transparencia.tcagto.gob.mx/wp-content/uploads/2020/01/TJA.ADQ_.BIE_.2019.26_1.pdf</t>
  </si>
  <si>
    <t>http://transparencia.tcagto.gob.mx/wp-content/uploads/2020/01/TJA.ADQ_.BIE_.2019.27_1.pdf</t>
  </si>
  <si>
    <t>http://transparencia.tcagto.gob.mx/wp-content/uploads/2020/01/TJA.ADQ_.BIE_.2019.28_1.pdf</t>
  </si>
  <si>
    <t>http://transparencia.tcagto.gob.mx/wp-content/uploads/2020/01/TJA.ADQ_.BIE_.2019.29_1.pdf</t>
  </si>
  <si>
    <t>http://transparencia.tcagto.gob.mx/wp-content/uploads/2020/01/TJA.ADQ_.BIE_.2019.30_1.pdf</t>
  </si>
  <si>
    <t>http://transparencia.tcagto.gob.mx/wp-content/uploads/2020/01/TJA.ADQ_.BIE_.2019.31_1.pdf</t>
  </si>
  <si>
    <t>http://transparencia.tcagto.gob.mx/wp-content/uploads/2020/01/TJA.ADQ_.VE_.2019.003_1.pdf</t>
  </si>
  <si>
    <t>http://transparencia.tcagto.gob.mx/wp-content/uploads/2020/01/TJA.ADQ_.VE_.2019.004_1.pdf</t>
  </si>
  <si>
    <t>http://transparencia.tcagto.gob.mx/wp-content/uploads/2020/01/TJA.ADQ_.VE_.2019.005_1.pdf</t>
  </si>
  <si>
    <t>http://transparencia.tcagto.gob.mx/wp-content/uploads/2020/01/TJA.ADQ_.BIE_.2019.35_1.pdf</t>
  </si>
  <si>
    <t>http://transparencia.tcagto.gob.mx/wp-content/uploads/2020/01/TJA.ADQ_.BIE_.2019.37_1.pdf</t>
  </si>
  <si>
    <t>http://transparencia.tcagto.gob.mx/wp-content/uploads/2020/01/TJA.ADQ_.BIE_.2019.38_1.pdf</t>
  </si>
  <si>
    <t>http://transparencia.tcagto.gob.mx/wp-content/uploads/2020/01/TJA.ADQ_.BIE_.2019.40_1.pdf</t>
  </si>
  <si>
    <t>http://transparencia.tcagto.gob.mx/wp-content/uploads/2020/01/TJA.ADQ_.BIE_.2019.41_1.pdf</t>
  </si>
  <si>
    <t>http://transparencia.tcagto.gob.mx/wp-content/uploads/2020/01/TJA.ADQ_.BIE_.2019.42_1.pdf</t>
  </si>
  <si>
    <t>http://transparencia.tcagto.gob.mx/wp-content/uploads/2020/01/TJA.ADQ_.BIE_.2019.39.pdf</t>
  </si>
  <si>
    <t>http://transparencia.tcagto.gob.mx/wp-content/uploads/2020/01/TJA.ADQ_.BIE_.2019.36.pdf</t>
  </si>
  <si>
    <t>http://transparencia.tcagto.gob.mx/wp-content/uploads/2020/01/TJA.ADQ_.BIE_.2019.33.pdf</t>
  </si>
  <si>
    <t>http://transparencia.tcagto.gob.mx/wp-content/uploads/2020/01/TJA.ADQ_.BIE_.2019.32.pdf</t>
  </si>
  <si>
    <t>http://transparencia.tcagto.gob.mx/wp-content/uploads/2020/01/TJA.ADQ_.VE_.2019.006.pdf</t>
  </si>
  <si>
    <t>http://transparencia.tcagto.gob.mx/wp-content/uploads/2020/01/TJA-PS-035-2019.pdf</t>
  </si>
  <si>
    <t>http://transparencia.tcagto.gob.mx/wp-content/uploads/2020/01/TJA.ADQ_.BIE_.2019.34.pdf</t>
  </si>
  <si>
    <t>http://transparencia.tcagto.gob.mx/wp-content/uploads/2020/01/TJA-PS-029-2019.pdf</t>
  </si>
  <si>
    <t>http://transparencia.tcagto.gob.mx/wp-content/uploads/2020/01/TJA-PS-024-2019_1.pdf</t>
  </si>
  <si>
    <t>http://transparencia.tcagto.gob.mx/wp-content/uploads/2020/01/TJA-PS-025-2019_1.pdf</t>
  </si>
  <si>
    <t>http://transparencia.tcagto.gob.mx/wp-content/uploads/2020/01/TJA-PS-026-2019_1.pdf</t>
  </si>
  <si>
    <t>http://transparencia.tcagto.gob.mx/wp-content/uploads/2020/01/TJA-PS-027-2019_1.pdf</t>
  </si>
  <si>
    <t>http://transparencia.tcagto.gob.mx/wp-content/uploads/2020/01/TJA-PS-028-2019_1.pdf</t>
  </si>
  <si>
    <t>http://transparencia.tcagto.gob.mx/wp-content/uploads/2020/01/TJA-PS-030-2019_1.pdf</t>
  </si>
  <si>
    <t>http://transparencia.tcagto.gob.mx/wp-content/uploads/2020/01/TJA-PS-031-2019_1.pdf</t>
  </si>
  <si>
    <t>http://transparencia.tcagto.gob.mx/wp-content/uploads/2020/01/TJA-PS-033-2019.pdf</t>
  </si>
  <si>
    <t>http://transparencia.tcagto.gob.mx/wp-content/uploads/2020/01/TJA-PS-032-2019.pdf</t>
  </si>
  <si>
    <t>http://transparencia.tcagto.gob.mx/wp-content/uploads/2020/01/TJA-PS-036-2019.pdf</t>
  </si>
  <si>
    <t>TJA-PS-037-2019</t>
  </si>
  <si>
    <t>TJA-PS-038-2019</t>
  </si>
  <si>
    <t>TJA-PS-039-2019</t>
  </si>
  <si>
    <t xml:space="preserve">suro sistemas sa de cv </t>
  </si>
  <si>
    <t xml:space="preserve">RAUL EDUARDO ESTRADA NACHEZ </t>
  </si>
  <si>
    <t xml:space="preserve">SEGURIDAD PRIVADA INTEGRAL MANAVIL SA DE CV </t>
  </si>
  <si>
    <t>https://transparencia.tcagto.gob.mx/wp-content/uploads/2024/09/TJA-PS-037-2019.pdf</t>
  </si>
  <si>
    <t>https://transparencia.tcagto.gob.mx/wp-content/uploads/2024/09/TJA-PS-038-2019.pdf</t>
  </si>
  <si>
    <t>https://transparencia.tcagto.gob.mx/wp-content/uploads/2024/09/TJA-PS-039-2019-1.pdf</t>
  </si>
  <si>
    <t>http://transparencia.tcagto.gob.mx/wp-content/uploads/2020/05/TJA-SP-001.pdf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</si>
</sst>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3" borderId="1" xfId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1" xfId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9" fillId="3" borderId="3" xfId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4/09/TJA-PS-037-2019.pdf" TargetMode="External"/><Relationship Id="rId3" Type="http://schemas.openxmlformats.org/officeDocument/2006/relationships/hyperlink" Target="http://transparencia.tcagto.gob.mx/wp-content/uploads/2020/01/TJA.ADQ_.VE_.2019.004_1.pdf" TargetMode="External"/><Relationship Id="rId7" Type="http://schemas.openxmlformats.org/officeDocument/2006/relationships/hyperlink" Target="http://transparencia.tcagto.gob.mx/wp-content/uploads/2020/01/TJA.ADQ_.VE_.2019.006.pdf" TargetMode="External"/><Relationship Id="rId2" Type="http://schemas.openxmlformats.org/officeDocument/2006/relationships/hyperlink" Target="http://transparencia.tcagto.gob.mx/wp-content/uploads/2019/10/ARRE-5_1.pdf" TargetMode="External"/><Relationship Id="rId1" Type="http://schemas.openxmlformats.org/officeDocument/2006/relationships/hyperlink" Target="http://transparencia.tcagto.gob.mx/wp-content/uploads/2019/10/ARRE-4.pdf" TargetMode="External"/><Relationship Id="rId6" Type="http://schemas.openxmlformats.org/officeDocument/2006/relationships/hyperlink" Target="http://transparencia.tcagto.gob.mx/wp-content/uploads/2020/01/TJA.ADQ_.BIE_.2019.36.pdf" TargetMode="External"/><Relationship Id="rId5" Type="http://schemas.openxmlformats.org/officeDocument/2006/relationships/hyperlink" Target="http://transparencia.tcagto.gob.mx/wp-content/uploads/2020/01/TJA.ADQ_.BIE_.2019.3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tcagto.gob.mx/wp-content/uploads/2020/01/TJA.ADQ_.VE_.2019.005_1.pdf" TargetMode="External"/><Relationship Id="rId9" Type="http://schemas.openxmlformats.org/officeDocument/2006/relationships/hyperlink" Target="https://transparencia.tcagto.gob.mx/wp-content/uploads/2024/09/TJA-PS-03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tabSelected="1" topLeftCell="L44" zoomScale="90" zoomScaleNormal="90" workbookViewId="0">
      <selection activeCell="Q46" sqref="Q46"/>
    </sheetView>
  </sheetViews>
  <sheetFormatPr baseColWidth="10" defaultColWidth="9.109375" defaultRowHeight="14.4" x14ac:dyDescent="0.3"/>
  <cols>
    <col min="1" max="1" width="8" bestFit="1" customWidth="1"/>
    <col min="2" max="2" width="27.5546875" customWidth="1"/>
    <col min="3" max="3" width="18.33203125" customWidth="1"/>
    <col min="4" max="4" width="26.88671875" bestFit="1" customWidth="1"/>
    <col min="5" max="5" width="31.44140625" customWidth="1"/>
    <col min="6" max="6" width="34.5546875" customWidth="1"/>
    <col min="7" max="7" width="74.664062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36.5546875" customWidth="1"/>
    <col min="13" max="13" width="42.44140625" customWidth="1"/>
    <col min="14" max="14" width="22.44140625" customWidth="1"/>
    <col min="15" max="15" width="26.5546875" customWidth="1"/>
    <col min="16" max="16" width="24.109375" customWidth="1"/>
    <col min="17" max="17" width="55.109375" customWidth="1"/>
    <col min="18" max="18" width="23.33203125" customWidth="1"/>
    <col min="19" max="19" width="35.33203125" customWidth="1"/>
    <col min="20" max="20" width="31.109375" customWidth="1"/>
    <col min="21" max="21" width="39.6640625" customWidth="1"/>
    <col min="22" max="22" width="30.33203125" customWidth="1"/>
    <col min="23" max="23" width="42.109375" bestFit="1" customWidth="1"/>
    <col min="24" max="24" width="32.33203125" customWidth="1"/>
    <col min="25" max="25" width="42" customWidth="1"/>
    <col min="26" max="26" width="17.5546875" bestFit="1" customWidth="1"/>
    <col min="27" max="27" width="20" bestFit="1" customWidth="1"/>
    <col min="28" max="28" width="44.6640625" style="3" customWidth="1"/>
  </cols>
  <sheetData>
    <row r="1" spans="1:28" hidden="1" x14ac:dyDescent="0.3">
      <c r="A1" t="s">
        <v>0</v>
      </c>
    </row>
    <row r="2" spans="1:28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 x14ac:dyDescent="0.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3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3" t="s">
        <v>42</v>
      </c>
    </row>
    <row r="6" spans="1:28" x14ac:dyDescent="0.3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00.8" x14ac:dyDescent="0.3">
      <c r="A8" s="6">
        <v>2019</v>
      </c>
      <c r="B8" s="7">
        <v>43739</v>
      </c>
      <c r="C8" s="7">
        <v>43830</v>
      </c>
      <c r="D8" s="11" t="s">
        <v>73</v>
      </c>
      <c r="E8" s="4" t="s">
        <v>127</v>
      </c>
      <c r="F8" s="4" t="s">
        <v>84</v>
      </c>
      <c r="G8" s="4" t="s">
        <v>125</v>
      </c>
      <c r="H8" s="15" t="s">
        <v>116</v>
      </c>
      <c r="I8" s="11" t="s">
        <v>79</v>
      </c>
      <c r="J8" s="20" t="s">
        <v>144</v>
      </c>
      <c r="K8" s="4" t="s">
        <v>145</v>
      </c>
      <c r="L8" s="4" t="s">
        <v>146</v>
      </c>
      <c r="M8" s="4"/>
      <c r="N8" s="8">
        <v>43741</v>
      </c>
      <c r="O8" s="8">
        <v>43746</v>
      </c>
      <c r="P8" s="4" t="s">
        <v>117</v>
      </c>
      <c r="Q8" s="9" t="s">
        <v>199</v>
      </c>
      <c r="R8" s="16">
        <f>31838.19*1.16</f>
        <v>36932.300399999993</v>
      </c>
      <c r="S8" s="10">
        <f>+R8</f>
        <v>36932.300399999993</v>
      </c>
      <c r="T8" s="6"/>
      <c r="U8" s="6"/>
      <c r="V8" s="6"/>
      <c r="W8" s="11" t="s">
        <v>83</v>
      </c>
      <c r="X8" s="11"/>
      <c r="Y8" s="11" t="s">
        <v>95</v>
      </c>
      <c r="Z8" s="17">
        <v>43860</v>
      </c>
      <c r="AA8" s="17">
        <v>43830</v>
      </c>
      <c r="AB8" s="11" t="s">
        <v>94</v>
      </c>
    </row>
    <row r="9" spans="1:28" s="2" customFormat="1" ht="100.8" x14ac:dyDescent="0.3">
      <c r="A9" s="6">
        <v>2020</v>
      </c>
      <c r="B9" s="7">
        <v>43739</v>
      </c>
      <c r="C9" s="7">
        <v>43830</v>
      </c>
      <c r="D9" s="11" t="s">
        <v>73</v>
      </c>
      <c r="E9" s="4" t="s">
        <v>128</v>
      </c>
      <c r="F9" s="4" t="s">
        <v>84</v>
      </c>
      <c r="G9" s="4" t="s">
        <v>125</v>
      </c>
      <c r="H9" s="15" t="s">
        <v>116</v>
      </c>
      <c r="I9" s="11" t="s">
        <v>79</v>
      </c>
      <c r="J9" s="20" t="s">
        <v>147</v>
      </c>
      <c r="K9" s="4" t="s">
        <v>148</v>
      </c>
      <c r="L9" s="4" t="s">
        <v>149</v>
      </c>
      <c r="M9" s="4"/>
      <c r="N9" s="8">
        <v>43759</v>
      </c>
      <c r="O9" s="8">
        <v>43763</v>
      </c>
      <c r="P9" s="4" t="s">
        <v>117</v>
      </c>
      <c r="Q9" s="9" t="s">
        <v>200</v>
      </c>
      <c r="R9" s="16">
        <f>51390*1.16</f>
        <v>59612.399999999994</v>
      </c>
      <c r="S9" s="10">
        <f t="shared" ref="S9:S24" si="0">+R9</f>
        <v>59612.399999999994</v>
      </c>
      <c r="T9" s="6"/>
      <c r="U9" s="6"/>
      <c r="V9" s="6"/>
      <c r="W9" s="11" t="s">
        <v>83</v>
      </c>
      <c r="X9" s="11"/>
      <c r="Y9" s="11" t="s">
        <v>95</v>
      </c>
      <c r="Z9" s="17">
        <v>43860</v>
      </c>
      <c r="AA9" s="17">
        <v>43830</v>
      </c>
      <c r="AB9" s="11" t="s">
        <v>94</v>
      </c>
    </row>
    <row r="10" spans="1:28" s="2" customFormat="1" ht="100.8" x14ac:dyDescent="0.3">
      <c r="A10" s="6">
        <v>2021</v>
      </c>
      <c r="B10" s="7">
        <v>43739</v>
      </c>
      <c r="C10" s="7">
        <v>43830</v>
      </c>
      <c r="D10" s="11" t="s">
        <v>73</v>
      </c>
      <c r="E10" s="4" t="s">
        <v>129</v>
      </c>
      <c r="F10" s="4" t="s">
        <v>84</v>
      </c>
      <c r="G10" s="4" t="s">
        <v>125</v>
      </c>
      <c r="H10" s="15" t="s">
        <v>116</v>
      </c>
      <c r="I10" s="11" t="s">
        <v>79</v>
      </c>
      <c r="J10" s="20" t="s">
        <v>150</v>
      </c>
      <c r="K10" s="4" t="s">
        <v>151</v>
      </c>
      <c r="L10" s="4" t="s">
        <v>152</v>
      </c>
      <c r="M10" s="4"/>
      <c r="N10" s="8">
        <v>43776</v>
      </c>
      <c r="O10" s="8">
        <v>43810</v>
      </c>
      <c r="P10" s="4" t="s">
        <v>117</v>
      </c>
      <c r="Q10" s="9" t="s">
        <v>201</v>
      </c>
      <c r="R10" s="16">
        <f>189082.7*1.16</f>
        <v>219335.932</v>
      </c>
      <c r="S10" s="10">
        <f t="shared" si="0"/>
        <v>219335.932</v>
      </c>
      <c r="T10" s="6"/>
      <c r="U10" s="6"/>
      <c r="V10" s="6"/>
      <c r="W10" s="11" t="s">
        <v>83</v>
      </c>
      <c r="X10" s="11"/>
      <c r="Y10" s="11" t="s">
        <v>95</v>
      </c>
      <c r="Z10" s="17">
        <v>43860</v>
      </c>
      <c r="AA10" s="17">
        <v>43830</v>
      </c>
      <c r="AB10" s="11" t="s">
        <v>94</v>
      </c>
    </row>
    <row r="11" spans="1:28" s="2" customFormat="1" ht="100.8" x14ac:dyDescent="0.3">
      <c r="A11" s="6">
        <v>2022</v>
      </c>
      <c r="B11" s="7">
        <v>43739</v>
      </c>
      <c r="C11" s="7">
        <v>43830</v>
      </c>
      <c r="D11" s="11" t="s">
        <v>73</v>
      </c>
      <c r="E11" s="4" t="s">
        <v>130</v>
      </c>
      <c r="F11" s="4" t="s">
        <v>84</v>
      </c>
      <c r="G11" s="4" t="s">
        <v>125</v>
      </c>
      <c r="H11" s="15" t="s">
        <v>116</v>
      </c>
      <c r="I11" s="11" t="s">
        <v>79</v>
      </c>
      <c r="J11" s="20"/>
      <c r="K11" s="4"/>
      <c r="L11" s="4"/>
      <c r="M11" s="19" t="s">
        <v>153</v>
      </c>
      <c r="N11" s="8">
        <v>43776</v>
      </c>
      <c r="O11" s="8">
        <v>43810</v>
      </c>
      <c r="P11" s="4" t="s">
        <v>117</v>
      </c>
      <c r="Q11" s="9" t="s">
        <v>202</v>
      </c>
      <c r="R11" s="16">
        <f>257776.91*1.16</f>
        <v>299021.2156</v>
      </c>
      <c r="S11" s="10">
        <f t="shared" si="0"/>
        <v>299021.2156</v>
      </c>
      <c r="T11" s="6"/>
      <c r="U11" s="6"/>
      <c r="V11" s="6"/>
      <c r="W11" s="11" t="s">
        <v>83</v>
      </c>
      <c r="X11" s="11"/>
      <c r="Y11" s="11" t="s">
        <v>95</v>
      </c>
      <c r="Z11" s="17">
        <v>43860</v>
      </c>
      <c r="AA11" s="17">
        <v>43830</v>
      </c>
      <c r="AB11" s="11" t="s">
        <v>94</v>
      </c>
    </row>
    <row r="12" spans="1:28" s="2" customFormat="1" ht="100.8" x14ac:dyDescent="0.3">
      <c r="A12" s="6">
        <v>2023</v>
      </c>
      <c r="B12" s="7">
        <v>43739</v>
      </c>
      <c r="C12" s="7">
        <v>43830</v>
      </c>
      <c r="D12" s="11" t="s">
        <v>73</v>
      </c>
      <c r="E12" s="4" t="s">
        <v>131</v>
      </c>
      <c r="F12" s="4" t="s">
        <v>84</v>
      </c>
      <c r="G12" s="4" t="s">
        <v>125</v>
      </c>
      <c r="H12" s="15" t="s">
        <v>116</v>
      </c>
      <c r="I12" s="11" t="s">
        <v>79</v>
      </c>
      <c r="J12" s="20" t="s">
        <v>144</v>
      </c>
      <c r="K12" s="4" t="s">
        <v>145</v>
      </c>
      <c r="L12" s="4" t="s">
        <v>146</v>
      </c>
      <c r="M12" s="4"/>
      <c r="N12" s="8">
        <v>43776</v>
      </c>
      <c r="O12" s="8">
        <v>43783</v>
      </c>
      <c r="P12" s="4" t="s">
        <v>117</v>
      </c>
      <c r="Q12" s="9" t="s">
        <v>203</v>
      </c>
      <c r="R12" s="16">
        <f>45648.45*1.16</f>
        <v>52952.20199999999</v>
      </c>
      <c r="S12" s="10">
        <f t="shared" si="0"/>
        <v>52952.20199999999</v>
      </c>
      <c r="T12" s="6"/>
      <c r="U12" s="6"/>
      <c r="V12" s="6"/>
      <c r="W12" s="11" t="s">
        <v>83</v>
      </c>
      <c r="X12" s="11"/>
      <c r="Y12" s="11" t="s">
        <v>95</v>
      </c>
      <c r="Z12" s="17">
        <v>43860</v>
      </c>
      <c r="AA12" s="17">
        <v>43830</v>
      </c>
      <c r="AB12" s="11" t="s">
        <v>94</v>
      </c>
    </row>
    <row r="13" spans="1:28" s="2" customFormat="1" ht="100.8" x14ac:dyDescent="0.3">
      <c r="A13" s="6">
        <v>2024</v>
      </c>
      <c r="B13" s="7">
        <v>43739</v>
      </c>
      <c r="C13" s="7">
        <v>43830</v>
      </c>
      <c r="D13" s="11" t="s">
        <v>73</v>
      </c>
      <c r="E13" s="4" t="s">
        <v>132</v>
      </c>
      <c r="F13" s="4" t="s">
        <v>84</v>
      </c>
      <c r="G13" s="4" t="s">
        <v>125</v>
      </c>
      <c r="H13" s="15" t="s">
        <v>116</v>
      </c>
      <c r="I13" s="11" t="s">
        <v>79</v>
      </c>
      <c r="J13" s="20"/>
      <c r="K13" s="4"/>
      <c r="L13" s="4"/>
      <c r="M13" s="19" t="s">
        <v>153</v>
      </c>
      <c r="N13" s="8">
        <v>43783</v>
      </c>
      <c r="O13" s="8">
        <v>43810</v>
      </c>
      <c r="P13" s="4" t="s">
        <v>117</v>
      </c>
      <c r="Q13" s="9" t="s">
        <v>204</v>
      </c>
      <c r="R13" s="16">
        <f>446130.24*1.16</f>
        <v>517511.07839999994</v>
      </c>
      <c r="S13" s="10">
        <f t="shared" si="0"/>
        <v>517511.07839999994</v>
      </c>
      <c r="T13" s="6"/>
      <c r="U13" s="6"/>
      <c r="V13" s="6"/>
      <c r="W13" s="11" t="s">
        <v>83</v>
      </c>
      <c r="X13" s="11"/>
      <c r="Y13" s="11" t="s">
        <v>95</v>
      </c>
      <c r="Z13" s="17">
        <v>43860</v>
      </c>
      <c r="AA13" s="17">
        <v>43830</v>
      </c>
      <c r="AB13" s="11" t="s">
        <v>94</v>
      </c>
    </row>
    <row r="14" spans="1:28" s="2" customFormat="1" ht="100.8" x14ac:dyDescent="0.3">
      <c r="A14" s="6">
        <v>2025</v>
      </c>
      <c r="B14" s="7">
        <v>43739</v>
      </c>
      <c r="C14" s="7">
        <v>43830</v>
      </c>
      <c r="D14" s="11" t="s">
        <v>73</v>
      </c>
      <c r="E14" s="4" t="s">
        <v>133</v>
      </c>
      <c r="F14" s="4" t="s">
        <v>84</v>
      </c>
      <c r="G14" s="4" t="s">
        <v>125</v>
      </c>
      <c r="H14" s="15" t="s">
        <v>116</v>
      </c>
      <c r="I14" s="11" t="s">
        <v>79</v>
      </c>
      <c r="J14" s="20"/>
      <c r="K14" s="4"/>
      <c r="L14" s="4"/>
      <c r="M14" s="19" t="s">
        <v>154</v>
      </c>
      <c r="N14" s="8">
        <v>43796</v>
      </c>
      <c r="O14" s="8">
        <v>43802</v>
      </c>
      <c r="P14" s="4" t="s">
        <v>117</v>
      </c>
      <c r="Q14" s="9" t="s">
        <v>217</v>
      </c>
      <c r="R14" s="16">
        <f>25800*1.16</f>
        <v>29927.999999999996</v>
      </c>
      <c r="S14" s="10">
        <f t="shared" si="0"/>
        <v>29927.999999999996</v>
      </c>
      <c r="T14" s="6"/>
      <c r="U14" s="6"/>
      <c r="V14" s="6"/>
      <c r="W14" s="11" t="s">
        <v>83</v>
      </c>
      <c r="X14" s="11"/>
      <c r="Y14" s="11" t="s">
        <v>95</v>
      </c>
      <c r="Z14" s="17">
        <v>43860</v>
      </c>
      <c r="AA14" s="17">
        <v>43830</v>
      </c>
      <c r="AB14" s="11" t="s">
        <v>94</v>
      </c>
    </row>
    <row r="15" spans="1:28" s="2" customFormat="1" ht="100.8" x14ac:dyDescent="0.3">
      <c r="A15" s="6">
        <v>2026</v>
      </c>
      <c r="B15" s="7">
        <v>43739</v>
      </c>
      <c r="C15" s="7">
        <v>43830</v>
      </c>
      <c r="D15" s="11" t="s">
        <v>73</v>
      </c>
      <c r="E15" s="4" t="s">
        <v>134</v>
      </c>
      <c r="F15" s="4" t="s">
        <v>84</v>
      </c>
      <c r="G15" s="4" t="s">
        <v>125</v>
      </c>
      <c r="H15" s="15" t="s">
        <v>116</v>
      </c>
      <c r="I15" s="11" t="s">
        <v>79</v>
      </c>
      <c r="J15" s="20"/>
      <c r="K15" s="4"/>
      <c r="L15" s="4"/>
      <c r="M15" s="19" t="s">
        <v>155</v>
      </c>
      <c r="N15" s="8">
        <v>43803</v>
      </c>
      <c r="O15" s="8">
        <v>43809</v>
      </c>
      <c r="P15" s="4" t="s">
        <v>117</v>
      </c>
      <c r="Q15" s="9" t="s">
        <v>216</v>
      </c>
      <c r="R15" s="16">
        <f>41670*1.16</f>
        <v>48337.2</v>
      </c>
      <c r="S15" s="10">
        <f t="shared" si="0"/>
        <v>48337.2</v>
      </c>
      <c r="T15" s="6"/>
      <c r="U15" s="6"/>
      <c r="V15" s="6"/>
      <c r="W15" s="11" t="s">
        <v>83</v>
      </c>
      <c r="X15" s="11"/>
      <c r="Y15" s="11" t="s">
        <v>95</v>
      </c>
      <c r="Z15" s="17">
        <v>43860</v>
      </c>
      <c r="AA15" s="17">
        <v>43830</v>
      </c>
      <c r="AB15" s="11" t="s">
        <v>94</v>
      </c>
    </row>
    <row r="16" spans="1:28" s="2" customFormat="1" ht="100.8" x14ac:dyDescent="0.3">
      <c r="A16" s="6">
        <v>2027</v>
      </c>
      <c r="B16" s="7">
        <v>43739</v>
      </c>
      <c r="C16" s="7">
        <v>43830</v>
      </c>
      <c r="D16" s="11" t="s">
        <v>73</v>
      </c>
      <c r="E16" s="4" t="s">
        <v>135</v>
      </c>
      <c r="F16" s="4" t="s">
        <v>84</v>
      </c>
      <c r="G16" s="4" t="s">
        <v>125</v>
      </c>
      <c r="H16" s="15" t="s">
        <v>116</v>
      </c>
      <c r="I16" s="11" t="s">
        <v>79</v>
      </c>
      <c r="J16" s="19" t="s">
        <v>156</v>
      </c>
      <c r="K16" s="4" t="s">
        <v>157</v>
      </c>
      <c r="L16" s="4" t="s">
        <v>158</v>
      </c>
      <c r="M16" s="4"/>
      <c r="N16" s="8">
        <v>43803</v>
      </c>
      <c r="O16" s="8">
        <v>43810</v>
      </c>
      <c r="P16" s="4" t="s">
        <v>117</v>
      </c>
      <c r="Q16" s="9" t="s">
        <v>220</v>
      </c>
      <c r="R16" s="16">
        <f>92204*1.16</f>
        <v>106956.64</v>
      </c>
      <c r="S16" s="10">
        <f t="shared" si="0"/>
        <v>106956.64</v>
      </c>
      <c r="T16" s="6"/>
      <c r="U16" s="6"/>
      <c r="V16" s="6"/>
      <c r="W16" s="11" t="s">
        <v>83</v>
      </c>
      <c r="X16" s="11"/>
      <c r="Y16" s="11" t="s">
        <v>95</v>
      </c>
      <c r="Z16" s="17">
        <v>43860</v>
      </c>
      <c r="AA16" s="17">
        <v>43830</v>
      </c>
      <c r="AB16" s="11" t="s">
        <v>94</v>
      </c>
    </row>
    <row r="17" spans="1:28" s="2" customFormat="1" ht="100.8" x14ac:dyDescent="0.3">
      <c r="A17" s="6">
        <v>2028</v>
      </c>
      <c r="B17" s="7">
        <v>43739</v>
      </c>
      <c r="C17" s="7">
        <v>43830</v>
      </c>
      <c r="D17" s="11" t="s">
        <v>73</v>
      </c>
      <c r="E17" s="4" t="s">
        <v>136</v>
      </c>
      <c r="F17" s="4" t="s">
        <v>84</v>
      </c>
      <c r="G17" s="4" t="s">
        <v>125</v>
      </c>
      <c r="H17" s="15" t="s">
        <v>116</v>
      </c>
      <c r="I17" s="11" t="s">
        <v>79</v>
      </c>
      <c r="J17" s="19" t="s">
        <v>159</v>
      </c>
      <c r="K17" s="4" t="s">
        <v>160</v>
      </c>
      <c r="L17" s="4" t="s">
        <v>161</v>
      </c>
      <c r="M17" s="4"/>
      <c r="N17" s="8">
        <v>43803</v>
      </c>
      <c r="O17" s="8">
        <v>43810</v>
      </c>
      <c r="P17" s="4" t="s">
        <v>117</v>
      </c>
      <c r="Q17" s="9" t="s">
        <v>208</v>
      </c>
      <c r="R17" s="16">
        <f>40776.94*1.16</f>
        <v>47301.250399999997</v>
      </c>
      <c r="S17" s="10">
        <f t="shared" si="0"/>
        <v>47301.250399999997</v>
      </c>
      <c r="T17" s="6"/>
      <c r="U17" s="6"/>
      <c r="V17" s="6"/>
      <c r="W17" s="11" t="s">
        <v>83</v>
      </c>
      <c r="X17" s="11"/>
      <c r="Y17" s="11" t="s">
        <v>95</v>
      </c>
      <c r="Z17" s="17">
        <v>43860</v>
      </c>
      <c r="AA17" s="17">
        <v>43830</v>
      </c>
      <c r="AB17" s="11" t="s">
        <v>94</v>
      </c>
    </row>
    <row r="18" spans="1:28" s="2" customFormat="1" ht="100.8" x14ac:dyDescent="0.3">
      <c r="A18" s="6">
        <v>2029</v>
      </c>
      <c r="B18" s="7">
        <v>43739</v>
      </c>
      <c r="C18" s="7">
        <v>43830</v>
      </c>
      <c r="D18" s="11" t="s">
        <v>73</v>
      </c>
      <c r="E18" s="4" t="s">
        <v>137</v>
      </c>
      <c r="F18" s="4" t="s">
        <v>84</v>
      </c>
      <c r="G18" s="4" t="s">
        <v>125</v>
      </c>
      <c r="H18" s="15" t="s">
        <v>116</v>
      </c>
      <c r="I18" s="11" t="s">
        <v>79</v>
      </c>
      <c r="J18" s="20"/>
      <c r="K18" s="4"/>
      <c r="L18" s="4"/>
      <c r="M18" s="19" t="s">
        <v>162</v>
      </c>
      <c r="N18" s="8">
        <v>43803</v>
      </c>
      <c r="O18" s="8">
        <v>43810</v>
      </c>
      <c r="P18" s="4" t="s">
        <v>117</v>
      </c>
      <c r="Q18" s="9" t="s">
        <v>215</v>
      </c>
      <c r="R18" s="16">
        <f>63644*1.16</f>
        <v>73827.039999999994</v>
      </c>
      <c r="S18" s="10">
        <f t="shared" si="0"/>
        <v>73827.039999999994</v>
      </c>
      <c r="T18" s="6"/>
      <c r="U18" s="6"/>
      <c r="V18" s="6"/>
      <c r="W18" s="11" t="s">
        <v>83</v>
      </c>
      <c r="X18" s="11"/>
      <c r="Y18" s="11" t="s">
        <v>95</v>
      </c>
      <c r="Z18" s="17">
        <v>43860</v>
      </c>
      <c r="AA18" s="17">
        <v>43830</v>
      </c>
      <c r="AB18" s="11" t="s">
        <v>94</v>
      </c>
    </row>
    <row r="19" spans="1:28" s="2" customFormat="1" ht="100.8" x14ac:dyDescent="0.3">
      <c r="A19" s="6">
        <v>2030</v>
      </c>
      <c r="B19" s="7">
        <v>43739</v>
      </c>
      <c r="C19" s="7">
        <v>43830</v>
      </c>
      <c r="D19" s="11" t="s">
        <v>73</v>
      </c>
      <c r="E19" s="4" t="s">
        <v>138</v>
      </c>
      <c r="F19" s="4" t="s">
        <v>84</v>
      </c>
      <c r="G19" s="4" t="s">
        <v>125</v>
      </c>
      <c r="H19" s="15" t="s">
        <v>116</v>
      </c>
      <c r="I19" s="11" t="s">
        <v>79</v>
      </c>
      <c r="J19" s="20" t="s">
        <v>144</v>
      </c>
      <c r="K19" s="4" t="s">
        <v>145</v>
      </c>
      <c r="L19" s="4" t="s">
        <v>146</v>
      </c>
      <c r="M19" s="4"/>
      <c r="N19" s="8">
        <v>43804</v>
      </c>
      <c r="O19" s="8">
        <v>43810</v>
      </c>
      <c r="P19" s="4" t="s">
        <v>117</v>
      </c>
      <c r="Q19" s="9" t="s">
        <v>209</v>
      </c>
      <c r="R19" s="16">
        <f>175043.75*1.16</f>
        <v>203050.75</v>
      </c>
      <c r="S19" s="10">
        <f t="shared" si="0"/>
        <v>203050.75</v>
      </c>
      <c r="T19" s="6"/>
      <c r="U19" s="6"/>
      <c r="V19" s="6"/>
      <c r="W19" s="11" t="s">
        <v>83</v>
      </c>
      <c r="X19" s="11"/>
      <c r="Y19" s="11" t="s">
        <v>95</v>
      </c>
      <c r="Z19" s="17">
        <v>43860</v>
      </c>
      <c r="AA19" s="17">
        <v>43830</v>
      </c>
      <c r="AB19" s="11" t="s">
        <v>94</v>
      </c>
    </row>
    <row r="20" spans="1:28" s="2" customFormat="1" ht="100.8" x14ac:dyDescent="0.3">
      <c r="A20" s="6">
        <v>2031</v>
      </c>
      <c r="B20" s="7">
        <v>43739</v>
      </c>
      <c r="C20" s="7">
        <v>43830</v>
      </c>
      <c r="D20" s="11" t="s">
        <v>73</v>
      </c>
      <c r="E20" s="4" t="s">
        <v>139</v>
      </c>
      <c r="F20" s="4" t="s">
        <v>84</v>
      </c>
      <c r="G20" s="4" t="s">
        <v>125</v>
      </c>
      <c r="H20" s="15" t="s">
        <v>116</v>
      </c>
      <c r="I20" s="11" t="s">
        <v>79</v>
      </c>
      <c r="J20" s="20"/>
      <c r="K20" s="4"/>
      <c r="L20" s="4"/>
      <c r="M20" s="19" t="s">
        <v>163</v>
      </c>
      <c r="N20" s="8">
        <v>43810</v>
      </c>
      <c r="O20" s="8">
        <v>43810</v>
      </c>
      <c r="P20" s="4" t="s">
        <v>117</v>
      </c>
      <c r="Q20" s="9" t="s">
        <v>210</v>
      </c>
      <c r="R20" s="16">
        <v>142396.04999999999</v>
      </c>
      <c r="S20" s="10">
        <f t="shared" si="0"/>
        <v>142396.04999999999</v>
      </c>
      <c r="T20" s="6"/>
      <c r="U20" s="6"/>
      <c r="V20" s="6"/>
      <c r="W20" s="11" t="s">
        <v>83</v>
      </c>
      <c r="X20" s="11"/>
      <c r="Y20" s="11" t="s">
        <v>95</v>
      </c>
      <c r="Z20" s="17">
        <v>43860</v>
      </c>
      <c r="AA20" s="17">
        <v>43830</v>
      </c>
      <c r="AB20" s="11" t="s">
        <v>94</v>
      </c>
    </row>
    <row r="21" spans="1:28" s="2" customFormat="1" ht="100.8" x14ac:dyDescent="0.3">
      <c r="A21" s="6">
        <v>2032</v>
      </c>
      <c r="B21" s="7">
        <v>43739</v>
      </c>
      <c r="C21" s="7">
        <v>43830</v>
      </c>
      <c r="D21" s="11" t="s">
        <v>73</v>
      </c>
      <c r="E21" s="4" t="s">
        <v>140</v>
      </c>
      <c r="F21" s="4" t="s">
        <v>84</v>
      </c>
      <c r="G21" s="4" t="s">
        <v>125</v>
      </c>
      <c r="H21" s="15" t="s">
        <v>116</v>
      </c>
      <c r="I21" s="11" t="s">
        <v>79</v>
      </c>
      <c r="J21" s="19" t="s">
        <v>164</v>
      </c>
      <c r="K21" s="4" t="s">
        <v>165</v>
      </c>
      <c r="L21" s="4" t="s">
        <v>166</v>
      </c>
      <c r="M21" s="4"/>
      <c r="N21" s="8">
        <v>43810</v>
      </c>
      <c r="O21" s="8">
        <v>43818</v>
      </c>
      <c r="P21" s="4" t="s">
        <v>117</v>
      </c>
      <c r="Q21" s="9" t="s">
        <v>214</v>
      </c>
      <c r="R21" s="16">
        <f>80100*1.16</f>
        <v>92916</v>
      </c>
      <c r="S21" s="10">
        <f t="shared" si="0"/>
        <v>92916</v>
      </c>
      <c r="T21" s="6"/>
      <c r="U21" s="6"/>
      <c r="V21" s="6"/>
      <c r="W21" s="11" t="s">
        <v>83</v>
      </c>
      <c r="X21" s="11"/>
      <c r="Y21" s="11" t="s">
        <v>95</v>
      </c>
      <c r="Z21" s="17">
        <v>43860</v>
      </c>
      <c r="AA21" s="17">
        <v>43830</v>
      </c>
      <c r="AB21" s="11" t="s">
        <v>94</v>
      </c>
    </row>
    <row r="22" spans="1:28" s="2" customFormat="1" ht="100.8" x14ac:dyDescent="0.3">
      <c r="A22" s="6">
        <v>2033</v>
      </c>
      <c r="B22" s="7">
        <v>43739</v>
      </c>
      <c r="C22" s="7">
        <v>43830</v>
      </c>
      <c r="D22" s="11" t="s">
        <v>73</v>
      </c>
      <c r="E22" s="4" t="s">
        <v>141</v>
      </c>
      <c r="F22" s="4" t="s">
        <v>84</v>
      </c>
      <c r="G22" s="4" t="s">
        <v>125</v>
      </c>
      <c r="H22" s="15" t="s">
        <v>116</v>
      </c>
      <c r="I22" s="11" t="s">
        <v>79</v>
      </c>
      <c r="J22" s="20"/>
      <c r="K22" s="4"/>
      <c r="L22" s="4"/>
      <c r="M22" s="19" t="s">
        <v>167</v>
      </c>
      <c r="N22" s="8">
        <v>43810</v>
      </c>
      <c r="O22" s="8">
        <v>43818</v>
      </c>
      <c r="P22" s="4" t="s">
        <v>117</v>
      </c>
      <c r="Q22" s="9" t="s">
        <v>211</v>
      </c>
      <c r="R22" s="16">
        <f>106975*1.16</f>
        <v>124090.99999999999</v>
      </c>
      <c r="S22" s="10">
        <f t="shared" si="0"/>
        <v>124090.99999999999</v>
      </c>
      <c r="T22" s="6"/>
      <c r="U22" s="6"/>
      <c r="V22" s="6"/>
      <c r="W22" s="11" t="s">
        <v>83</v>
      </c>
      <c r="X22" s="11"/>
      <c r="Y22" s="11" t="s">
        <v>95</v>
      </c>
      <c r="Z22" s="17">
        <v>43860</v>
      </c>
      <c r="AA22" s="17">
        <v>43830</v>
      </c>
      <c r="AB22" s="11" t="s">
        <v>94</v>
      </c>
    </row>
    <row r="23" spans="1:28" s="2" customFormat="1" ht="100.8" x14ac:dyDescent="0.3">
      <c r="A23" s="6">
        <v>2034</v>
      </c>
      <c r="B23" s="7">
        <v>43739</v>
      </c>
      <c r="C23" s="7">
        <v>43830</v>
      </c>
      <c r="D23" s="11" t="s">
        <v>73</v>
      </c>
      <c r="E23" s="4" t="s">
        <v>142</v>
      </c>
      <c r="F23" s="4" t="s">
        <v>84</v>
      </c>
      <c r="G23" s="4" t="s">
        <v>125</v>
      </c>
      <c r="H23" s="15" t="s">
        <v>116</v>
      </c>
      <c r="I23" s="11" t="s">
        <v>79</v>
      </c>
      <c r="J23" s="20"/>
      <c r="K23" s="4"/>
      <c r="L23" s="4"/>
      <c r="M23" s="21" t="s">
        <v>107</v>
      </c>
      <c r="N23" s="8">
        <v>43810</v>
      </c>
      <c r="O23" s="8">
        <v>43836</v>
      </c>
      <c r="P23" s="4" t="s">
        <v>117</v>
      </c>
      <c r="Q23" s="9" t="s">
        <v>212</v>
      </c>
      <c r="R23" s="16">
        <f>477469*1.16</f>
        <v>553864.03999999992</v>
      </c>
      <c r="S23" s="10">
        <f t="shared" ref="S23" si="1">+R23</f>
        <v>553864.03999999992</v>
      </c>
      <c r="T23" s="6"/>
      <c r="U23" s="6"/>
      <c r="V23" s="6"/>
      <c r="W23" s="11" t="s">
        <v>83</v>
      </c>
      <c r="X23" s="11"/>
      <c r="Y23" s="11" t="s">
        <v>95</v>
      </c>
      <c r="Z23" s="17">
        <v>43860</v>
      </c>
      <c r="AA23" s="17">
        <v>43830</v>
      </c>
      <c r="AB23" s="11" t="s">
        <v>94</v>
      </c>
    </row>
    <row r="24" spans="1:28" s="2" customFormat="1" ht="100.8" x14ac:dyDescent="0.3">
      <c r="A24" s="6">
        <v>2035</v>
      </c>
      <c r="B24" s="7">
        <v>43739</v>
      </c>
      <c r="C24" s="7">
        <v>43830</v>
      </c>
      <c r="D24" s="11" t="s">
        <v>73</v>
      </c>
      <c r="E24" s="4" t="s">
        <v>143</v>
      </c>
      <c r="F24" s="4" t="s">
        <v>84</v>
      </c>
      <c r="G24" s="4" t="s">
        <v>125</v>
      </c>
      <c r="H24" s="15" t="s">
        <v>116</v>
      </c>
      <c r="I24" s="11" t="s">
        <v>79</v>
      </c>
      <c r="J24" s="20"/>
      <c r="K24" s="4"/>
      <c r="L24" s="4"/>
      <c r="M24" s="21" t="s">
        <v>107</v>
      </c>
      <c r="N24" s="8">
        <v>43810</v>
      </c>
      <c r="O24" s="8">
        <v>43819</v>
      </c>
      <c r="P24" s="4" t="s">
        <v>117</v>
      </c>
      <c r="Q24" s="9" t="s">
        <v>213</v>
      </c>
      <c r="R24" s="31">
        <v>57817.36</v>
      </c>
      <c r="S24" s="10">
        <f t="shared" si="0"/>
        <v>57817.36</v>
      </c>
      <c r="T24" s="6"/>
      <c r="U24" s="6"/>
      <c r="V24" s="6"/>
      <c r="W24" s="11" t="s">
        <v>83</v>
      </c>
      <c r="X24" s="11"/>
      <c r="Y24" s="11" t="s">
        <v>95</v>
      </c>
      <c r="Z24" s="17">
        <v>43860</v>
      </c>
      <c r="AA24" s="17">
        <v>43830</v>
      </c>
      <c r="AB24" s="11" t="s">
        <v>94</v>
      </c>
    </row>
    <row r="25" spans="1:28" s="2" customFormat="1" ht="100.8" x14ac:dyDescent="0.3">
      <c r="A25" s="6">
        <v>2019</v>
      </c>
      <c r="B25" s="7">
        <v>43739</v>
      </c>
      <c r="C25" s="7">
        <v>43830</v>
      </c>
      <c r="D25" s="11" t="s">
        <v>73</v>
      </c>
      <c r="E25" s="4" t="s">
        <v>96</v>
      </c>
      <c r="F25" s="4" t="s">
        <v>85</v>
      </c>
      <c r="G25" s="4" t="s">
        <v>113</v>
      </c>
      <c r="H25" s="15" t="s">
        <v>116</v>
      </c>
      <c r="I25" s="11" t="s">
        <v>79</v>
      </c>
      <c r="J25" s="4"/>
      <c r="K25" s="4"/>
      <c r="L25" s="4"/>
      <c r="M25" s="6" t="s">
        <v>89</v>
      </c>
      <c r="N25" s="8">
        <v>43466</v>
      </c>
      <c r="O25" s="8">
        <v>43830</v>
      </c>
      <c r="P25" s="4" t="s">
        <v>88</v>
      </c>
      <c r="Q25" s="9" t="s">
        <v>119</v>
      </c>
      <c r="R25" s="10">
        <f>126000*1.16</f>
        <v>146160</v>
      </c>
      <c r="S25" s="10">
        <f t="shared" ref="S25" si="2">+R25</f>
        <v>146160</v>
      </c>
      <c r="T25" s="6"/>
      <c r="U25" s="6"/>
      <c r="V25" s="6"/>
      <c r="W25" s="11" t="s">
        <v>83</v>
      </c>
      <c r="X25" s="11"/>
      <c r="Y25" s="11" t="s">
        <v>95</v>
      </c>
      <c r="Z25" s="17">
        <v>43860</v>
      </c>
      <c r="AA25" s="17">
        <v>43830</v>
      </c>
      <c r="AB25" s="11" t="s">
        <v>94</v>
      </c>
    </row>
    <row r="26" spans="1:28" s="2" customFormat="1" ht="100.8" x14ac:dyDescent="0.3">
      <c r="A26" s="6">
        <v>2019</v>
      </c>
      <c r="B26" s="7">
        <v>43739</v>
      </c>
      <c r="C26" s="7">
        <v>43830</v>
      </c>
      <c r="D26" s="11" t="s">
        <v>73</v>
      </c>
      <c r="E26" s="4" t="s">
        <v>97</v>
      </c>
      <c r="F26" s="4" t="s">
        <v>85</v>
      </c>
      <c r="G26" s="4" t="s">
        <v>113</v>
      </c>
      <c r="H26" s="15" t="s">
        <v>116</v>
      </c>
      <c r="I26" s="11" t="s">
        <v>79</v>
      </c>
      <c r="J26" s="6" t="s">
        <v>101</v>
      </c>
      <c r="K26" s="4" t="s">
        <v>102</v>
      </c>
      <c r="L26" s="4" t="s">
        <v>90</v>
      </c>
      <c r="M26" s="4"/>
      <c r="N26" s="8">
        <v>43466</v>
      </c>
      <c r="O26" s="8">
        <v>43830</v>
      </c>
      <c r="P26" s="4" t="s">
        <v>88</v>
      </c>
      <c r="Q26" s="9" t="s">
        <v>120</v>
      </c>
      <c r="R26" s="10">
        <f>85809*1.16</f>
        <v>99538.439999999988</v>
      </c>
      <c r="S26" s="10">
        <f>+R26</f>
        <v>99538.439999999988</v>
      </c>
      <c r="T26" s="6"/>
      <c r="U26" s="6"/>
      <c r="V26" s="6"/>
      <c r="W26" s="11" t="s">
        <v>83</v>
      </c>
      <c r="X26" s="11"/>
      <c r="Y26" s="11" t="s">
        <v>95</v>
      </c>
      <c r="Z26" s="17">
        <v>43860</v>
      </c>
      <c r="AA26" s="17">
        <v>43830</v>
      </c>
      <c r="AB26" s="11" t="s">
        <v>94</v>
      </c>
    </row>
    <row r="27" spans="1:28" s="2" customFormat="1" ht="100.8" x14ac:dyDescent="0.3">
      <c r="A27" s="6">
        <v>2019</v>
      </c>
      <c r="B27" s="7">
        <v>43739</v>
      </c>
      <c r="C27" s="7">
        <v>43830</v>
      </c>
      <c r="D27" s="11" t="s">
        <v>73</v>
      </c>
      <c r="E27" s="4" t="s">
        <v>98</v>
      </c>
      <c r="F27" s="4" t="s">
        <v>85</v>
      </c>
      <c r="G27" s="4" t="s">
        <v>113</v>
      </c>
      <c r="H27" s="15" t="s">
        <v>116</v>
      </c>
      <c r="I27" s="11" t="s">
        <v>79</v>
      </c>
      <c r="J27" s="4"/>
      <c r="K27" s="4"/>
      <c r="L27" s="4"/>
      <c r="M27" s="6" t="s">
        <v>103</v>
      </c>
      <c r="N27" s="8">
        <v>43466</v>
      </c>
      <c r="O27" s="8">
        <v>43830</v>
      </c>
      <c r="P27" s="4" t="s">
        <v>88</v>
      </c>
      <c r="Q27" s="9" t="s">
        <v>121</v>
      </c>
      <c r="R27" s="10">
        <f>136269*1.16</f>
        <v>158072.03999999998</v>
      </c>
      <c r="S27" s="10">
        <f t="shared" ref="S27:S39" si="3">+R27</f>
        <v>158072.03999999998</v>
      </c>
      <c r="T27" s="6"/>
      <c r="U27" s="6"/>
      <c r="V27" s="6"/>
      <c r="W27" s="11" t="s">
        <v>83</v>
      </c>
      <c r="X27" s="11"/>
      <c r="Y27" s="11" t="s">
        <v>95</v>
      </c>
      <c r="Z27" s="17">
        <v>43860</v>
      </c>
      <c r="AA27" s="17">
        <v>43830</v>
      </c>
      <c r="AB27" s="11" t="s">
        <v>94</v>
      </c>
    </row>
    <row r="28" spans="1:28" s="2" customFormat="1" ht="100.8" x14ac:dyDescent="0.3">
      <c r="A28" s="6">
        <v>2019</v>
      </c>
      <c r="B28" s="7">
        <v>43739</v>
      </c>
      <c r="C28" s="7">
        <v>43830</v>
      </c>
      <c r="D28" s="11" t="s">
        <v>73</v>
      </c>
      <c r="E28" s="4" t="s">
        <v>99</v>
      </c>
      <c r="F28" s="4" t="s">
        <v>85</v>
      </c>
      <c r="G28" s="4" t="s">
        <v>113</v>
      </c>
      <c r="H28" s="15" t="s">
        <v>116</v>
      </c>
      <c r="I28" s="11" t="s">
        <v>79</v>
      </c>
      <c r="J28" s="6" t="s">
        <v>104</v>
      </c>
      <c r="K28" s="4" t="s">
        <v>105</v>
      </c>
      <c r="L28" s="4" t="s">
        <v>106</v>
      </c>
      <c r="M28" s="4"/>
      <c r="N28" s="8">
        <v>43466</v>
      </c>
      <c r="O28" s="8">
        <v>43830</v>
      </c>
      <c r="P28" s="4" t="s">
        <v>88</v>
      </c>
      <c r="Q28" s="9" t="s">
        <v>122</v>
      </c>
      <c r="R28" s="10">
        <f>84000*1.16</f>
        <v>97440</v>
      </c>
      <c r="S28" s="10">
        <f t="shared" si="3"/>
        <v>97440</v>
      </c>
      <c r="T28" s="6"/>
      <c r="U28" s="6"/>
      <c r="V28" s="6"/>
      <c r="W28" s="11" t="s">
        <v>83</v>
      </c>
      <c r="X28" s="11"/>
      <c r="Y28" s="11" t="s">
        <v>95</v>
      </c>
      <c r="Z28" s="17">
        <v>43860</v>
      </c>
      <c r="AA28" s="17">
        <v>43830</v>
      </c>
      <c r="AB28" s="11" t="s">
        <v>94</v>
      </c>
    </row>
    <row r="29" spans="1:28" s="2" customFormat="1" ht="100.8" x14ac:dyDescent="0.3">
      <c r="A29" s="6">
        <v>2019</v>
      </c>
      <c r="B29" s="7">
        <v>43739</v>
      </c>
      <c r="C29" s="7">
        <v>43830</v>
      </c>
      <c r="D29" s="11" t="s">
        <v>73</v>
      </c>
      <c r="E29" s="4" t="s">
        <v>100</v>
      </c>
      <c r="F29" s="4" t="s">
        <v>85</v>
      </c>
      <c r="G29" s="4" t="s">
        <v>113</v>
      </c>
      <c r="H29" s="15" t="s">
        <v>116</v>
      </c>
      <c r="I29" s="11" t="s">
        <v>79</v>
      </c>
      <c r="J29" s="4" t="s">
        <v>91</v>
      </c>
      <c r="K29" s="4" t="s">
        <v>92</v>
      </c>
      <c r="L29" s="4" t="s">
        <v>93</v>
      </c>
      <c r="M29" s="4"/>
      <c r="N29" s="8">
        <v>43466</v>
      </c>
      <c r="O29" s="8">
        <v>43830</v>
      </c>
      <c r="P29" s="4" t="s">
        <v>88</v>
      </c>
      <c r="Q29" s="9" t="s">
        <v>123</v>
      </c>
      <c r="R29" s="10">
        <f>136269*1.16</f>
        <v>158072.03999999998</v>
      </c>
      <c r="S29" s="10">
        <f t="shared" si="3"/>
        <v>158072.03999999998</v>
      </c>
      <c r="T29" s="6"/>
      <c r="U29" s="6"/>
      <c r="V29" s="6"/>
      <c r="W29" s="11" t="s">
        <v>83</v>
      </c>
      <c r="X29" s="11"/>
      <c r="Y29" s="11" t="s">
        <v>95</v>
      </c>
      <c r="Z29" s="17">
        <v>43860</v>
      </c>
      <c r="AA29" s="17">
        <v>43830</v>
      </c>
      <c r="AB29" s="11" t="s">
        <v>94</v>
      </c>
    </row>
    <row r="30" spans="1:28" ht="100.8" x14ac:dyDescent="0.3">
      <c r="A30" s="6">
        <v>2019</v>
      </c>
      <c r="B30" s="7">
        <v>43739</v>
      </c>
      <c r="C30" s="7">
        <v>43830</v>
      </c>
      <c r="D30" s="11" t="s">
        <v>73</v>
      </c>
      <c r="E30" s="4" t="s">
        <v>168</v>
      </c>
      <c r="F30" s="4" t="s">
        <v>86</v>
      </c>
      <c r="G30" s="22" t="s">
        <v>126</v>
      </c>
      <c r="H30" s="15" t="s">
        <v>116</v>
      </c>
      <c r="I30" s="11" t="s">
        <v>79</v>
      </c>
      <c r="J30" s="4" t="s">
        <v>181</v>
      </c>
      <c r="K30" s="11" t="s">
        <v>182</v>
      </c>
      <c r="L30" s="11" t="s">
        <v>183</v>
      </c>
      <c r="M30" s="4" t="s">
        <v>87</v>
      </c>
      <c r="N30" s="17">
        <v>43466</v>
      </c>
      <c r="O30" s="17">
        <v>43830</v>
      </c>
      <c r="P30" s="4" t="s">
        <v>118</v>
      </c>
      <c r="Q30" s="5" t="s">
        <v>222</v>
      </c>
      <c r="R30" s="18">
        <f>42800*1.16</f>
        <v>49648</v>
      </c>
      <c r="S30" s="10">
        <f t="shared" si="3"/>
        <v>49648</v>
      </c>
      <c r="T30" s="11"/>
      <c r="U30" s="11"/>
      <c r="V30" s="11"/>
      <c r="W30" s="11" t="s">
        <v>83</v>
      </c>
      <c r="X30" s="11"/>
      <c r="Y30" s="11" t="s">
        <v>95</v>
      </c>
      <c r="Z30" s="17">
        <v>43860</v>
      </c>
      <c r="AA30" s="17">
        <v>43830</v>
      </c>
      <c r="AB30" s="11" t="s">
        <v>94</v>
      </c>
    </row>
    <row r="31" spans="1:28" ht="90" x14ac:dyDescent="0.3">
      <c r="A31" s="6">
        <v>2019</v>
      </c>
      <c r="B31" s="7">
        <v>43739</v>
      </c>
      <c r="C31" s="7">
        <v>43830</v>
      </c>
      <c r="D31" s="11" t="s">
        <v>73</v>
      </c>
      <c r="E31" s="4" t="s">
        <v>169</v>
      </c>
      <c r="F31" s="4" t="s">
        <v>86</v>
      </c>
      <c r="G31" s="22" t="s">
        <v>126</v>
      </c>
      <c r="H31" s="15" t="s">
        <v>116</v>
      </c>
      <c r="I31" s="11" t="s">
        <v>79</v>
      </c>
      <c r="J31" s="4"/>
      <c r="K31" s="11"/>
      <c r="L31" s="11"/>
      <c r="M31" s="19" t="s">
        <v>184</v>
      </c>
      <c r="N31" s="8">
        <v>43739</v>
      </c>
      <c r="O31" s="17">
        <v>43745</v>
      </c>
      <c r="P31" s="4" t="s">
        <v>118</v>
      </c>
      <c r="Q31" s="5" t="s">
        <v>223</v>
      </c>
      <c r="R31" s="18">
        <f>39165.41*1.16</f>
        <v>45431.875599999999</v>
      </c>
      <c r="S31" s="10">
        <f t="shared" si="3"/>
        <v>45431.875599999999</v>
      </c>
      <c r="T31" s="11"/>
      <c r="U31" s="11"/>
      <c r="V31" s="11"/>
      <c r="W31" s="11" t="s">
        <v>83</v>
      </c>
      <c r="X31" s="11"/>
      <c r="Y31" s="11" t="s">
        <v>95</v>
      </c>
      <c r="Z31" s="17">
        <v>43860</v>
      </c>
      <c r="AA31" s="17">
        <v>43830</v>
      </c>
      <c r="AB31" s="11"/>
    </row>
    <row r="32" spans="1:28" ht="90" x14ac:dyDescent="0.3">
      <c r="A32" s="6">
        <v>2019</v>
      </c>
      <c r="B32" s="7">
        <v>43739</v>
      </c>
      <c r="C32" s="7">
        <v>43830</v>
      </c>
      <c r="D32" s="11" t="s">
        <v>73</v>
      </c>
      <c r="E32" s="4" t="s">
        <v>170</v>
      </c>
      <c r="F32" s="4" t="s">
        <v>86</v>
      </c>
      <c r="G32" s="22" t="s">
        <v>126</v>
      </c>
      <c r="H32" s="15" t="s">
        <v>116</v>
      </c>
      <c r="I32" s="11" t="s">
        <v>79</v>
      </c>
      <c r="J32" s="4"/>
      <c r="K32" s="11"/>
      <c r="L32" s="11"/>
      <c r="M32" s="19" t="s">
        <v>185</v>
      </c>
      <c r="N32" s="8">
        <v>43739</v>
      </c>
      <c r="O32" s="17">
        <v>43745</v>
      </c>
      <c r="P32" s="4" t="s">
        <v>118</v>
      </c>
      <c r="Q32" s="5" t="s">
        <v>224</v>
      </c>
      <c r="R32" s="18">
        <f>27780*1.16</f>
        <v>32224.799999999999</v>
      </c>
      <c r="S32" s="10">
        <f t="shared" si="3"/>
        <v>32224.799999999999</v>
      </c>
      <c r="T32" s="11"/>
      <c r="U32" s="11"/>
      <c r="V32" s="11"/>
      <c r="W32" s="11" t="s">
        <v>83</v>
      </c>
      <c r="X32" s="11"/>
      <c r="Y32" s="11" t="s">
        <v>95</v>
      </c>
      <c r="Z32" s="17">
        <v>43860</v>
      </c>
      <c r="AA32" s="17">
        <v>43830</v>
      </c>
      <c r="AB32" s="11"/>
    </row>
    <row r="33" spans="1:28" ht="90" x14ac:dyDescent="0.3">
      <c r="A33" s="6">
        <v>2019</v>
      </c>
      <c r="B33" s="7">
        <v>43739</v>
      </c>
      <c r="C33" s="7">
        <v>43830</v>
      </c>
      <c r="D33" s="11" t="s">
        <v>73</v>
      </c>
      <c r="E33" s="4" t="s">
        <v>171</v>
      </c>
      <c r="F33" s="4" t="s">
        <v>86</v>
      </c>
      <c r="G33" s="22" t="s">
        <v>126</v>
      </c>
      <c r="H33" s="15" t="s">
        <v>116</v>
      </c>
      <c r="I33" s="11" t="s">
        <v>79</v>
      </c>
      <c r="J33" s="19" t="s">
        <v>150</v>
      </c>
      <c r="K33" s="11" t="s">
        <v>151</v>
      </c>
      <c r="L33" s="11" t="s">
        <v>152</v>
      </c>
      <c r="M33" s="4"/>
      <c r="N33" s="8">
        <v>43739</v>
      </c>
      <c r="O33" s="17">
        <v>43745</v>
      </c>
      <c r="P33" s="4" t="s">
        <v>118</v>
      </c>
      <c r="Q33" s="5" t="s">
        <v>225</v>
      </c>
      <c r="R33" s="18">
        <f>32155.17*1.16</f>
        <v>37299.997199999998</v>
      </c>
      <c r="S33" s="10">
        <f t="shared" si="3"/>
        <v>37299.997199999998</v>
      </c>
      <c r="T33" s="11"/>
      <c r="U33" s="11"/>
      <c r="V33" s="11"/>
      <c r="W33" s="11" t="s">
        <v>83</v>
      </c>
      <c r="X33" s="11"/>
      <c r="Y33" s="11" t="s">
        <v>95</v>
      </c>
      <c r="Z33" s="17">
        <v>43860</v>
      </c>
      <c r="AA33" s="17">
        <v>43830</v>
      </c>
      <c r="AB33" s="11"/>
    </row>
    <row r="34" spans="1:28" ht="90" x14ac:dyDescent="0.3">
      <c r="A34" s="6">
        <v>2019</v>
      </c>
      <c r="B34" s="7">
        <v>43739</v>
      </c>
      <c r="C34" s="7">
        <v>43830</v>
      </c>
      <c r="D34" s="11" t="s">
        <v>73</v>
      </c>
      <c r="E34" s="4" t="s">
        <v>172</v>
      </c>
      <c r="F34" s="4" t="s">
        <v>86</v>
      </c>
      <c r="G34" s="22" t="s">
        <v>126</v>
      </c>
      <c r="H34" s="15" t="s">
        <v>116</v>
      </c>
      <c r="I34" s="11" t="s">
        <v>79</v>
      </c>
      <c r="J34" s="19" t="s">
        <v>150</v>
      </c>
      <c r="K34" s="11" t="s">
        <v>151</v>
      </c>
      <c r="L34" s="11" t="s">
        <v>152</v>
      </c>
      <c r="M34" s="4"/>
      <c r="N34" s="8">
        <v>43739</v>
      </c>
      <c r="O34" s="17">
        <v>43745</v>
      </c>
      <c r="P34" s="4" t="s">
        <v>118</v>
      </c>
      <c r="Q34" s="5" t="s">
        <v>226</v>
      </c>
      <c r="R34" s="18">
        <f>39006.6*1.16</f>
        <v>45247.655999999995</v>
      </c>
      <c r="S34" s="10">
        <f t="shared" si="3"/>
        <v>45247.655999999995</v>
      </c>
      <c r="T34" s="11"/>
      <c r="U34" s="11"/>
      <c r="V34" s="11"/>
      <c r="W34" s="11" t="s">
        <v>83</v>
      </c>
      <c r="X34" s="11"/>
      <c r="Y34" s="11" t="s">
        <v>95</v>
      </c>
      <c r="Z34" s="17">
        <v>43860</v>
      </c>
      <c r="AA34" s="17">
        <v>43830</v>
      </c>
      <c r="AB34" s="11"/>
    </row>
    <row r="35" spans="1:28" ht="90" x14ac:dyDescent="0.3">
      <c r="A35" s="6">
        <v>2019</v>
      </c>
      <c r="B35" s="7">
        <v>43739</v>
      </c>
      <c r="C35" s="7">
        <v>43830</v>
      </c>
      <c r="D35" s="11" t="s">
        <v>73</v>
      </c>
      <c r="E35" s="4" t="s">
        <v>173</v>
      </c>
      <c r="F35" s="4" t="s">
        <v>86</v>
      </c>
      <c r="G35" s="22" t="s">
        <v>126</v>
      </c>
      <c r="H35" s="15" t="s">
        <v>116</v>
      </c>
      <c r="I35" s="11" t="s">
        <v>79</v>
      </c>
      <c r="J35" s="4"/>
      <c r="K35" s="11"/>
      <c r="L35" s="11"/>
      <c r="M35" s="19" t="s">
        <v>186</v>
      </c>
      <c r="N35" s="8">
        <v>43762</v>
      </c>
      <c r="O35" s="17">
        <v>43788</v>
      </c>
      <c r="P35" s="4" t="s">
        <v>118</v>
      </c>
      <c r="Q35" s="5" t="s">
        <v>221</v>
      </c>
      <c r="R35" s="18">
        <f>101724.13*1.16</f>
        <v>117999.9908</v>
      </c>
      <c r="S35" s="10">
        <f t="shared" si="3"/>
        <v>117999.9908</v>
      </c>
      <c r="T35" s="11"/>
      <c r="U35" s="11"/>
      <c r="V35" s="11"/>
      <c r="W35" s="11" t="s">
        <v>83</v>
      </c>
      <c r="X35" s="11"/>
      <c r="Y35" s="11" t="s">
        <v>95</v>
      </c>
      <c r="Z35" s="17">
        <v>43860</v>
      </c>
      <c r="AA35" s="17">
        <v>43830</v>
      </c>
      <c r="AB35" s="11"/>
    </row>
    <row r="36" spans="1:28" ht="90" x14ac:dyDescent="0.3">
      <c r="A36" s="6">
        <v>2019</v>
      </c>
      <c r="B36" s="7">
        <v>43739</v>
      </c>
      <c r="C36" s="7">
        <v>43830</v>
      </c>
      <c r="D36" s="11" t="s">
        <v>73</v>
      </c>
      <c r="E36" s="4" t="s">
        <v>174</v>
      </c>
      <c r="F36" s="4" t="s">
        <v>86</v>
      </c>
      <c r="G36" s="22" t="s">
        <v>126</v>
      </c>
      <c r="H36" s="15" t="s">
        <v>116</v>
      </c>
      <c r="I36" s="11" t="s">
        <v>79</v>
      </c>
      <c r="J36" s="4"/>
      <c r="K36" s="11"/>
      <c r="L36" s="11"/>
      <c r="M36" s="19" t="s">
        <v>185</v>
      </c>
      <c r="N36" s="8">
        <v>43762</v>
      </c>
      <c r="O36" s="17">
        <v>43812</v>
      </c>
      <c r="P36" s="4" t="s">
        <v>118</v>
      </c>
      <c r="Q36" s="5" t="s">
        <v>227</v>
      </c>
      <c r="R36" s="18">
        <f>28800*1.16</f>
        <v>33408</v>
      </c>
      <c r="S36" s="10">
        <f t="shared" si="3"/>
        <v>33408</v>
      </c>
      <c r="T36" s="11"/>
      <c r="U36" s="11"/>
      <c r="V36" s="11"/>
      <c r="W36" s="11" t="s">
        <v>83</v>
      </c>
      <c r="X36" s="11"/>
      <c r="Y36" s="11" t="s">
        <v>95</v>
      </c>
      <c r="Z36" s="17">
        <v>43860</v>
      </c>
      <c r="AA36" s="17">
        <v>43830</v>
      </c>
      <c r="AB36" s="11"/>
    </row>
    <row r="37" spans="1:28" ht="90" x14ac:dyDescent="0.3">
      <c r="A37" s="6">
        <v>2019</v>
      </c>
      <c r="B37" s="7">
        <v>43739</v>
      </c>
      <c r="C37" s="7">
        <v>43830</v>
      </c>
      <c r="D37" s="11" t="s">
        <v>73</v>
      </c>
      <c r="E37" s="4" t="s">
        <v>175</v>
      </c>
      <c r="F37" s="4" t="s">
        <v>86</v>
      </c>
      <c r="G37" s="22" t="s">
        <v>126</v>
      </c>
      <c r="H37" s="15" t="s">
        <v>116</v>
      </c>
      <c r="I37" s="11" t="s">
        <v>79</v>
      </c>
      <c r="J37" s="4"/>
      <c r="K37" s="11"/>
      <c r="L37" s="11"/>
      <c r="M37" s="19" t="s">
        <v>110</v>
      </c>
      <c r="N37" s="8">
        <v>43787</v>
      </c>
      <c r="O37" s="17">
        <v>43791</v>
      </c>
      <c r="P37" s="4" t="s">
        <v>118</v>
      </c>
      <c r="Q37" s="5" t="s">
        <v>228</v>
      </c>
      <c r="R37" s="18">
        <f>26000*1.16</f>
        <v>30159.999999999996</v>
      </c>
      <c r="S37" s="10">
        <f t="shared" si="3"/>
        <v>30159.999999999996</v>
      </c>
      <c r="T37" s="11"/>
      <c r="U37" s="11"/>
      <c r="V37" s="11"/>
      <c r="W37" s="11" t="s">
        <v>83</v>
      </c>
      <c r="X37" s="11"/>
      <c r="Y37" s="11" t="s">
        <v>95</v>
      </c>
      <c r="Z37" s="17">
        <v>43860</v>
      </c>
      <c r="AA37" s="17">
        <v>43830</v>
      </c>
      <c r="AB37" s="11"/>
    </row>
    <row r="38" spans="1:28" ht="90" x14ac:dyDescent="0.3">
      <c r="A38" s="6">
        <v>2019</v>
      </c>
      <c r="B38" s="7">
        <v>43739</v>
      </c>
      <c r="C38" s="7">
        <v>43830</v>
      </c>
      <c r="D38" s="11" t="s">
        <v>73</v>
      </c>
      <c r="E38" s="4" t="s">
        <v>176</v>
      </c>
      <c r="F38" s="4" t="s">
        <v>86</v>
      </c>
      <c r="G38" s="22" t="s">
        <v>126</v>
      </c>
      <c r="H38" s="15" t="s">
        <v>116</v>
      </c>
      <c r="I38" s="11" t="s">
        <v>79</v>
      </c>
      <c r="J38" s="4"/>
      <c r="K38" s="11"/>
      <c r="L38" s="11"/>
      <c r="M38" s="19" t="s">
        <v>187</v>
      </c>
      <c r="N38" s="8">
        <v>43787</v>
      </c>
      <c r="O38" s="17">
        <v>43804</v>
      </c>
      <c r="P38" s="4" t="s">
        <v>118</v>
      </c>
      <c r="Q38" s="5" t="s">
        <v>230</v>
      </c>
      <c r="R38" s="18">
        <f>26900*1.16</f>
        <v>31203.999999999996</v>
      </c>
      <c r="S38" s="10">
        <f t="shared" si="3"/>
        <v>31203.999999999996</v>
      </c>
      <c r="T38" s="11"/>
      <c r="U38" s="11"/>
      <c r="V38" s="11"/>
      <c r="W38" s="11" t="s">
        <v>83</v>
      </c>
      <c r="X38" s="11"/>
      <c r="Y38" s="11" t="s">
        <v>95</v>
      </c>
      <c r="Z38" s="17">
        <v>43860</v>
      </c>
      <c r="AA38" s="17">
        <v>43830</v>
      </c>
      <c r="AB38" s="11"/>
    </row>
    <row r="39" spans="1:28" ht="90" x14ac:dyDescent="0.3">
      <c r="A39" s="6">
        <v>2019</v>
      </c>
      <c r="B39" s="7">
        <v>43739</v>
      </c>
      <c r="C39" s="7">
        <v>43830</v>
      </c>
      <c r="D39" s="11" t="s">
        <v>73</v>
      </c>
      <c r="E39" s="4" t="s">
        <v>177</v>
      </c>
      <c r="F39" s="4" t="s">
        <v>86</v>
      </c>
      <c r="G39" s="22" t="s">
        <v>126</v>
      </c>
      <c r="H39" s="15" t="s">
        <v>116</v>
      </c>
      <c r="I39" s="11" t="s">
        <v>79</v>
      </c>
      <c r="J39" s="21" t="s">
        <v>188</v>
      </c>
      <c r="K39" s="11" t="s">
        <v>189</v>
      </c>
      <c r="L39" s="11" t="s">
        <v>190</v>
      </c>
      <c r="M39" s="4"/>
      <c r="N39" s="8">
        <v>43810</v>
      </c>
      <c r="O39" s="17">
        <v>43812</v>
      </c>
      <c r="P39" s="4" t="s">
        <v>118</v>
      </c>
      <c r="Q39" s="5" t="s">
        <v>229</v>
      </c>
      <c r="R39" s="18">
        <f>24000*1.16</f>
        <v>27839.999999999996</v>
      </c>
      <c r="S39" s="10">
        <f t="shared" si="3"/>
        <v>27839.999999999996</v>
      </c>
      <c r="T39" s="11"/>
      <c r="U39" s="11"/>
      <c r="V39" s="11"/>
      <c r="W39" s="11" t="s">
        <v>83</v>
      </c>
      <c r="X39" s="11"/>
      <c r="Y39" s="11" t="s">
        <v>95</v>
      </c>
      <c r="Z39" s="17">
        <v>43860</v>
      </c>
      <c r="AA39" s="17">
        <v>43830</v>
      </c>
      <c r="AB39" s="11"/>
    </row>
    <row r="40" spans="1:28" ht="90" x14ac:dyDescent="0.3">
      <c r="A40" s="6">
        <v>2019</v>
      </c>
      <c r="B40" s="7">
        <v>43739</v>
      </c>
      <c r="C40" s="7">
        <v>43830</v>
      </c>
      <c r="D40" s="11" t="s">
        <v>73</v>
      </c>
      <c r="E40" s="4" t="s">
        <v>178</v>
      </c>
      <c r="F40" s="4" t="s">
        <v>86</v>
      </c>
      <c r="G40" s="22" t="s">
        <v>126</v>
      </c>
      <c r="H40" s="15" t="s">
        <v>116</v>
      </c>
      <c r="I40" s="11" t="s">
        <v>79</v>
      </c>
      <c r="J40" s="29"/>
      <c r="K40" s="29"/>
      <c r="L40" s="29"/>
      <c r="M40" s="30" t="s">
        <v>184</v>
      </c>
      <c r="N40" s="28">
        <v>43802</v>
      </c>
      <c r="O40" s="28">
        <v>43809</v>
      </c>
      <c r="P40" s="4" t="s">
        <v>118</v>
      </c>
      <c r="Q40" s="29"/>
      <c r="R40" s="2">
        <v>46579.45</v>
      </c>
      <c r="S40" s="25">
        <f>+R40</f>
        <v>46579.45</v>
      </c>
      <c r="T40" s="29"/>
      <c r="U40" s="29"/>
      <c r="V40" s="29"/>
      <c r="W40" s="11" t="s">
        <v>83</v>
      </c>
      <c r="X40" s="11"/>
      <c r="Y40" s="11" t="s">
        <v>95</v>
      </c>
      <c r="Z40" s="17">
        <v>43860</v>
      </c>
      <c r="AA40" s="17">
        <v>43830</v>
      </c>
      <c r="AB40" s="11"/>
    </row>
    <row r="41" spans="1:28" ht="90" x14ac:dyDescent="0.3">
      <c r="A41" s="6">
        <v>2019</v>
      </c>
      <c r="B41" s="7">
        <v>43739</v>
      </c>
      <c r="C41" s="7">
        <v>43830</v>
      </c>
      <c r="D41" s="11" t="s">
        <v>73</v>
      </c>
      <c r="E41" s="4" t="s">
        <v>179</v>
      </c>
      <c r="F41" s="4" t="s">
        <v>86</v>
      </c>
      <c r="G41" s="22" t="s">
        <v>126</v>
      </c>
      <c r="H41" s="15" t="s">
        <v>116</v>
      </c>
      <c r="I41" s="11" t="s">
        <v>79</v>
      </c>
      <c r="J41" s="4"/>
      <c r="K41" s="11"/>
      <c r="L41" s="11"/>
      <c r="M41" s="19" t="s">
        <v>110</v>
      </c>
      <c r="N41" s="8">
        <v>43810</v>
      </c>
      <c r="O41" s="17">
        <v>43812</v>
      </c>
      <c r="P41" s="4" t="s">
        <v>118</v>
      </c>
      <c r="Q41" s="5" t="s">
        <v>219</v>
      </c>
      <c r="R41" s="18">
        <f>71796*1.16</f>
        <v>83283.360000000001</v>
      </c>
      <c r="S41" s="10">
        <f>+R41</f>
        <v>83283.360000000001</v>
      </c>
      <c r="T41" s="11"/>
      <c r="U41" s="11"/>
      <c r="V41" s="11"/>
      <c r="W41" s="11" t="s">
        <v>83</v>
      </c>
      <c r="X41" s="11"/>
      <c r="Y41" s="11" t="s">
        <v>95</v>
      </c>
      <c r="Z41" s="17">
        <v>43860</v>
      </c>
      <c r="AA41" s="17">
        <v>43830</v>
      </c>
      <c r="AB41" s="11"/>
    </row>
    <row r="42" spans="1:28" ht="90" x14ac:dyDescent="0.3">
      <c r="A42" s="6">
        <v>2019</v>
      </c>
      <c r="B42" s="7">
        <v>43739</v>
      </c>
      <c r="C42" s="7">
        <v>43830</v>
      </c>
      <c r="D42" s="11" t="s">
        <v>73</v>
      </c>
      <c r="E42" s="4" t="s">
        <v>180</v>
      </c>
      <c r="F42" s="4" t="s">
        <v>86</v>
      </c>
      <c r="G42" s="22" t="s">
        <v>126</v>
      </c>
      <c r="H42" s="15" t="s">
        <v>116</v>
      </c>
      <c r="I42" s="11" t="s">
        <v>79</v>
      </c>
      <c r="J42" s="4"/>
      <c r="K42" s="11"/>
      <c r="L42" s="11"/>
      <c r="M42" s="19" t="s">
        <v>187</v>
      </c>
      <c r="N42" s="8">
        <v>43810</v>
      </c>
      <c r="O42" s="17">
        <v>43812</v>
      </c>
      <c r="P42" s="4" t="s">
        <v>118</v>
      </c>
      <c r="Q42" s="5" t="s">
        <v>231</v>
      </c>
      <c r="R42" s="18">
        <f>89600*1.16</f>
        <v>103936</v>
      </c>
      <c r="S42" s="10">
        <f>+R42</f>
        <v>103936</v>
      </c>
      <c r="T42" s="11"/>
      <c r="U42" s="11"/>
      <c r="V42" s="11"/>
      <c r="W42" s="11" t="s">
        <v>83</v>
      </c>
      <c r="X42" s="11"/>
      <c r="Y42" s="11" t="s">
        <v>95</v>
      </c>
      <c r="Z42" s="17">
        <v>43860</v>
      </c>
      <c r="AA42" s="17">
        <v>43830</v>
      </c>
      <c r="AB42" s="11"/>
    </row>
    <row r="43" spans="1:28" ht="90" x14ac:dyDescent="0.3">
      <c r="A43" s="6">
        <v>2019</v>
      </c>
      <c r="B43" s="7">
        <v>43739</v>
      </c>
      <c r="C43" s="7">
        <v>43830</v>
      </c>
      <c r="D43" s="11" t="s">
        <v>73</v>
      </c>
      <c r="E43" s="4" t="s">
        <v>232</v>
      </c>
      <c r="F43" s="4" t="s">
        <v>86</v>
      </c>
      <c r="G43" s="22" t="s">
        <v>126</v>
      </c>
      <c r="H43" s="15" t="s">
        <v>116</v>
      </c>
      <c r="I43" s="11" t="s">
        <v>79</v>
      </c>
      <c r="J43" s="4"/>
      <c r="K43" s="11"/>
      <c r="L43" s="11"/>
      <c r="M43" s="19" t="s">
        <v>235</v>
      </c>
      <c r="N43" s="8">
        <v>43810</v>
      </c>
      <c r="O43" s="17">
        <v>43818</v>
      </c>
      <c r="P43" s="4" t="s">
        <v>118</v>
      </c>
      <c r="Q43" s="5" t="s">
        <v>238</v>
      </c>
      <c r="R43" s="18">
        <f>89600*1.16</f>
        <v>103936</v>
      </c>
      <c r="S43" s="10">
        <f>+R43</f>
        <v>103936</v>
      </c>
      <c r="T43" s="11"/>
      <c r="U43" s="11"/>
      <c r="V43" s="11"/>
      <c r="W43" s="11" t="s">
        <v>83</v>
      </c>
      <c r="X43" s="11"/>
      <c r="Y43" s="11" t="s">
        <v>95</v>
      </c>
      <c r="Z43" s="17">
        <v>43860</v>
      </c>
      <c r="AA43" s="17">
        <v>43830</v>
      </c>
      <c r="AB43" s="11"/>
    </row>
    <row r="44" spans="1:28" ht="90" x14ac:dyDescent="0.3">
      <c r="A44" s="6">
        <v>2019</v>
      </c>
      <c r="B44" s="7">
        <v>43739</v>
      </c>
      <c r="C44" s="7">
        <v>43830</v>
      </c>
      <c r="D44" s="11" t="s">
        <v>73</v>
      </c>
      <c r="E44" s="4" t="s">
        <v>233</v>
      </c>
      <c r="F44" s="4" t="s">
        <v>86</v>
      </c>
      <c r="G44" s="22" t="s">
        <v>126</v>
      </c>
      <c r="H44" s="15" t="s">
        <v>116</v>
      </c>
      <c r="I44" s="11" t="s">
        <v>79</v>
      </c>
      <c r="J44" s="4"/>
      <c r="K44" s="11"/>
      <c r="L44" s="11"/>
      <c r="M44" s="19" t="s">
        <v>236</v>
      </c>
      <c r="N44" s="8">
        <v>43810</v>
      </c>
      <c r="O44" s="17">
        <v>43812</v>
      </c>
      <c r="P44" s="4" t="s">
        <v>118</v>
      </c>
      <c r="Q44" s="5" t="s">
        <v>239</v>
      </c>
      <c r="R44" s="18">
        <v>29700</v>
      </c>
      <c r="S44" s="10">
        <v>34452</v>
      </c>
      <c r="T44" s="11"/>
      <c r="U44" s="11"/>
      <c r="V44" s="11"/>
      <c r="W44" s="11" t="s">
        <v>83</v>
      </c>
      <c r="X44" s="11"/>
      <c r="Y44" s="11" t="s">
        <v>95</v>
      </c>
      <c r="Z44" s="17">
        <v>43860</v>
      </c>
      <c r="AA44" s="17">
        <v>43830</v>
      </c>
      <c r="AB44" s="11"/>
    </row>
    <row r="45" spans="1:28" ht="90" x14ac:dyDescent="0.3">
      <c r="A45" s="6">
        <v>2019</v>
      </c>
      <c r="B45" s="7">
        <v>43739</v>
      </c>
      <c r="C45" s="7">
        <v>43830</v>
      </c>
      <c r="D45" s="11" t="s">
        <v>73</v>
      </c>
      <c r="E45" s="4" t="s">
        <v>234</v>
      </c>
      <c r="F45" s="4" t="s">
        <v>86</v>
      </c>
      <c r="G45" s="22" t="s">
        <v>126</v>
      </c>
      <c r="H45" s="15" t="s">
        <v>116</v>
      </c>
      <c r="I45" s="11" t="s">
        <v>79</v>
      </c>
      <c r="J45" s="4"/>
      <c r="K45" s="11"/>
      <c r="L45" s="11"/>
      <c r="M45" s="19" t="s">
        <v>237</v>
      </c>
      <c r="N45" s="8">
        <v>43831</v>
      </c>
      <c r="O45" s="17">
        <v>44196</v>
      </c>
      <c r="P45" s="4" t="s">
        <v>118</v>
      </c>
      <c r="Q45" s="5" t="s">
        <v>240</v>
      </c>
      <c r="R45" s="18">
        <v>756000</v>
      </c>
      <c r="S45" s="10">
        <v>876959.99999999988</v>
      </c>
      <c r="T45" s="11"/>
      <c r="U45" s="11"/>
      <c r="V45" s="11"/>
      <c r="W45" s="11" t="s">
        <v>83</v>
      </c>
      <c r="X45" s="11"/>
      <c r="Y45" s="11" t="s">
        <v>95</v>
      </c>
      <c r="Z45" s="17">
        <v>43860</v>
      </c>
      <c r="AA45" s="17">
        <v>43830</v>
      </c>
      <c r="AB45" s="11"/>
    </row>
    <row r="46" spans="1:28" ht="100.8" x14ac:dyDescent="0.3">
      <c r="A46" s="6">
        <v>2019</v>
      </c>
      <c r="B46" s="7">
        <v>43739</v>
      </c>
      <c r="C46" s="7">
        <v>43830</v>
      </c>
      <c r="D46" s="11" t="s">
        <v>73</v>
      </c>
      <c r="E46" s="12" t="s">
        <v>108</v>
      </c>
      <c r="F46" s="4" t="s">
        <v>86</v>
      </c>
      <c r="G46" s="4" t="s">
        <v>114</v>
      </c>
      <c r="H46" s="15" t="s">
        <v>116</v>
      </c>
      <c r="I46" s="11" t="s">
        <v>79</v>
      </c>
      <c r="J46" s="4"/>
      <c r="K46" s="4"/>
      <c r="L46" s="4"/>
      <c r="M46" s="4" t="s">
        <v>109</v>
      </c>
      <c r="N46" s="8">
        <v>43830</v>
      </c>
      <c r="O46" s="17">
        <v>44196</v>
      </c>
      <c r="P46" s="4" t="s">
        <v>88</v>
      </c>
      <c r="Q46" s="39" t="s">
        <v>241</v>
      </c>
      <c r="R46" s="13">
        <f>100000*1.16</f>
        <v>115999.99999999999</v>
      </c>
      <c r="S46" s="13">
        <f t="shared" ref="S46:S47" si="4">+R46</f>
        <v>115999.99999999999</v>
      </c>
      <c r="T46" s="11"/>
      <c r="U46" s="11"/>
      <c r="V46" s="11"/>
      <c r="W46" s="11" t="s">
        <v>83</v>
      </c>
      <c r="X46" s="11"/>
      <c r="Y46" s="11" t="s">
        <v>95</v>
      </c>
      <c r="Z46" s="17">
        <v>43860</v>
      </c>
      <c r="AA46" s="17">
        <v>43830</v>
      </c>
      <c r="AB46" s="11" t="s">
        <v>94</v>
      </c>
    </row>
    <row r="47" spans="1:28" ht="100.8" x14ac:dyDescent="0.3">
      <c r="A47" s="6">
        <v>2019</v>
      </c>
      <c r="B47" s="7">
        <v>43739</v>
      </c>
      <c r="C47" s="7">
        <v>43830</v>
      </c>
      <c r="D47" s="11" t="s">
        <v>73</v>
      </c>
      <c r="E47" s="12" t="s">
        <v>111</v>
      </c>
      <c r="F47" s="4" t="s">
        <v>86</v>
      </c>
      <c r="G47" s="4" t="s">
        <v>115</v>
      </c>
      <c r="H47" s="15" t="s">
        <v>116</v>
      </c>
      <c r="I47" s="11" t="s">
        <v>79</v>
      </c>
      <c r="J47" s="4"/>
      <c r="K47" s="4"/>
      <c r="L47" s="4"/>
      <c r="M47" s="11" t="s">
        <v>112</v>
      </c>
      <c r="N47" s="17">
        <v>43705</v>
      </c>
      <c r="O47" s="17">
        <v>43830</v>
      </c>
      <c r="P47" s="4" t="s">
        <v>88</v>
      </c>
      <c r="Q47" s="5" t="s">
        <v>124</v>
      </c>
      <c r="R47" s="14">
        <f>140000*1.16</f>
        <v>162400</v>
      </c>
      <c r="S47" s="14">
        <f t="shared" si="4"/>
        <v>162400</v>
      </c>
      <c r="T47" s="11"/>
      <c r="U47" s="11"/>
      <c r="V47" s="11"/>
      <c r="W47" s="11" t="s">
        <v>83</v>
      </c>
      <c r="X47" s="11"/>
      <c r="Y47" s="11" t="s">
        <v>95</v>
      </c>
      <c r="Z47" s="17">
        <v>43860</v>
      </c>
      <c r="AA47" s="17">
        <v>43830</v>
      </c>
      <c r="AB47" s="11" t="s">
        <v>94</v>
      </c>
    </row>
    <row r="48" spans="1:28" ht="100.8" x14ac:dyDescent="0.3">
      <c r="A48" s="23">
        <v>2019</v>
      </c>
      <c r="B48" s="24">
        <v>43556</v>
      </c>
      <c r="C48" s="24">
        <v>43646</v>
      </c>
      <c r="D48" s="25" t="s">
        <v>73</v>
      </c>
      <c r="E48" s="12" t="s">
        <v>195</v>
      </c>
      <c r="F48" s="4" t="s">
        <v>84</v>
      </c>
      <c r="G48" s="4" t="s">
        <v>125</v>
      </c>
      <c r="H48" s="15" t="s">
        <v>116</v>
      </c>
      <c r="I48" s="25" t="s">
        <v>79</v>
      </c>
      <c r="J48" s="4" t="s">
        <v>87</v>
      </c>
      <c r="K48" s="4" t="s">
        <v>87</v>
      </c>
      <c r="L48" s="4" t="s">
        <v>87</v>
      </c>
      <c r="M48" s="4" t="s">
        <v>191</v>
      </c>
      <c r="N48" s="17">
        <v>43791</v>
      </c>
      <c r="O48" s="17">
        <v>43797</v>
      </c>
      <c r="P48" s="4" t="s">
        <v>117</v>
      </c>
      <c r="Q48" s="26" t="s">
        <v>205</v>
      </c>
      <c r="R48" s="29">
        <v>389115.99</v>
      </c>
      <c r="S48" s="27">
        <f>+R48</f>
        <v>389115.99</v>
      </c>
      <c r="T48" s="25"/>
      <c r="U48" s="25"/>
      <c r="V48" s="25"/>
      <c r="W48" s="25" t="s">
        <v>83</v>
      </c>
      <c r="X48" s="25"/>
      <c r="Y48" s="25" t="s">
        <v>95</v>
      </c>
      <c r="Z48" s="28">
        <v>43676</v>
      </c>
      <c r="AA48" s="28">
        <v>43646</v>
      </c>
      <c r="AB48" s="11" t="s">
        <v>94</v>
      </c>
    </row>
    <row r="49" spans="1:28" ht="100.8" x14ac:dyDescent="0.3">
      <c r="A49" s="23">
        <v>2020</v>
      </c>
      <c r="B49" s="24">
        <v>43556</v>
      </c>
      <c r="C49" s="24">
        <v>43646</v>
      </c>
      <c r="D49" s="25" t="s">
        <v>73</v>
      </c>
      <c r="E49" s="12" t="s">
        <v>192</v>
      </c>
      <c r="F49" s="4" t="s">
        <v>84</v>
      </c>
      <c r="G49" s="4" t="s">
        <v>125</v>
      </c>
      <c r="H49" s="15" t="s">
        <v>116</v>
      </c>
      <c r="I49" s="25" t="s">
        <v>79</v>
      </c>
      <c r="J49" s="4" t="s">
        <v>87</v>
      </c>
      <c r="K49" s="4" t="s">
        <v>87</v>
      </c>
      <c r="L49" s="4" t="s">
        <v>87</v>
      </c>
      <c r="M49" s="33" t="s">
        <v>196</v>
      </c>
      <c r="N49" s="17">
        <v>43794</v>
      </c>
      <c r="O49" s="17">
        <v>43798</v>
      </c>
      <c r="P49" s="4" t="s">
        <v>117</v>
      </c>
      <c r="Q49" s="35" t="s">
        <v>206</v>
      </c>
      <c r="R49" s="29">
        <v>358000</v>
      </c>
      <c r="S49" s="27">
        <f t="shared" ref="S49:S51" si="5">+R49</f>
        <v>358000</v>
      </c>
      <c r="T49" s="25"/>
      <c r="U49" s="25"/>
      <c r="V49" s="25"/>
      <c r="W49" s="25" t="s">
        <v>83</v>
      </c>
      <c r="X49" s="25"/>
      <c r="Y49" s="25" t="s">
        <v>95</v>
      </c>
      <c r="Z49" s="28">
        <v>43676</v>
      </c>
      <c r="AA49" s="28">
        <v>43646</v>
      </c>
      <c r="AB49" s="11" t="s">
        <v>94</v>
      </c>
    </row>
    <row r="50" spans="1:28" ht="100.8" x14ac:dyDescent="0.3">
      <c r="A50" s="23">
        <v>2021</v>
      </c>
      <c r="B50" s="24">
        <v>43556</v>
      </c>
      <c r="C50" s="24">
        <v>43646</v>
      </c>
      <c r="D50" s="25" t="s">
        <v>73</v>
      </c>
      <c r="E50" s="32" t="s">
        <v>193</v>
      </c>
      <c r="F50" s="4" t="s">
        <v>84</v>
      </c>
      <c r="G50" s="4" t="s">
        <v>125</v>
      </c>
      <c r="H50" s="15" t="s">
        <v>116</v>
      </c>
      <c r="I50" s="25" t="s">
        <v>79</v>
      </c>
      <c r="J50" s="4" t="s">
        <v>87</v>
      </c>
      <c r="K50" s="4" t="s">
        <v>87</v>
      </c>
      <c r="L50" s="4" t="s">
        <v>87</v>
      </c>
      <c r="M50" s="34" t="s">
        <v>197</v>
      </c>
      <c r="N50" s="17">
        <v>43794</v>
      </c>
      <c r="O50" s="17">
        <v>43798</v>
      </c>
      <c r="P50" s="4" t="s">
        <v>117</v>
      </c>
      <c r="Q50" s="35" t="s">
        <v>207</v>
      </c>
      <c r="R50" s="29">
        <v>231998.48</v>
      </c>
      <c r="S50" s="27">
        <f t="shared" si="5"/>
        <v>231998.48</v>
      </c>
      <c r="T50" s="25"/>
      <c r="U50" s="25"/>
      <c r="V50" s="25"/>
      <c r="W50" s="25" t="s">
        <v>83</v>
      </c>
      <c r="X50" s="25"/>
      <c r="Y50" s="25" t="s">
        <v>95</v>
      </c>
      <c r="Z50" s="28">
        <v>43676</v>
      </c>
      <c r="AA50" s="28">
        <v>43646</v>
      </c>
      <c r="AB50" s="11" t="s">
        <v>94</v>
      </c>
    </row>
    <row r="51" spans="1:28" ht="100.8" x14ac:dyDescent="0.3">
      <c r="A51" s="23">
        <v>2022</v>
      </c>
      <c r="B51" s="24">
        <v>43556</v>
      </c>
      <c r="C51" s="24">
        <v>43646</v>
      </c>
      <c r="D51" s="25" t="s">
        <v>73</v>
      </c>
      <c r="E51" s="12" t="s">
        <v>194</v>
      </c>
      <c r="F51" s="4" t="s">
        <v>84</v>
      </c>
      <c r="G51" s="4" t="s">
        <v>125</v>
      </c>
      <c r="H51" s="15" t="s">
        <v>116</v>
      </c>
      <c r="I51" s="25" t="s">
        <v>79</v>
      </c>
      <c r="J51" s="4" t="s">
        <v>87</v>
      </c>
      <c r="K51" s="4" t="s">
        <v>87</v>
      </c>
      <c r="L51" s="4" t="s">
        <v>87</v>
      </c>
      <c r="M51" s="33" t="s">
        <v>198</v>
      </c>
      <c r="N51" s="17">
        <v>43801</v>
      </c>
      <c r="O51" s="17">
        <v>43805</v>
      </c>
      <c r="P51" s="4" t="s">
        <v>117</v>
      </c>
      <c r="Q51" s="35" t="s">
        <v>218</v>
      </c>
      <c r="R51" s="29">
        <v>457979.99</v>
      </c>
      <c r="S51" s="27">
        <f t="shared" si="5"/>
        <v>457979.99</v>
      </c>
      <c r="T51" s="25"/>
      <c r="U51" s="25"/>
      <c r="V51" s="25"/>
      <c r="W51" s="25" t="s">
        <v>83</v>
      </c>
      <c r="X51" s="25"/>
      <c r="Y51" s="25" t="s">
        <v>95</v>
      </c>
      <c r="Z51" s="28">
        <v>43676</v>
      </c>
      <c r="AA51" s="28">
        <v>43646</v>
      </c>
      <c r="AB51" s="11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54" xr:uid="{00000000-0002-0000-0000-000000000000}">
      <formula1>Hidden_322</formula1>
    </dataValidation>
    <dataValidation type="list" allowBlank="1" showErrorMessage="1" sqref="D8:D154" xr:uid="{00000000-0002-0000-0000-000001000000}">
      <formula1>Hidden_13</formula1>
    </dataValidation>
    <dataValidation type="list" allowBlank="1" showErrorMessage="1" sqref="I8:I154" xr:uid="{00000000-0002-0000-0000-000002000000}">
      <formula1>Hidden_28</formula1>
    </dataValidation>
  </dataValidations>
  <hyperlinks>
    <hyperlink ref="Q28" r:id="rId1" xr:uid="{00000000-0004-0000-0000-000000000000}"/>
    <hyperlink ref="Q29" r:id="rId2" xr:uid="{00000000-0004-0000-0000-000001000000}"/>
    <hyperlink ref="Q49" r:id="rId3" xr:uid="{00000000-0004-0000-0000-000002000000}"/>
    <hyperlink ref="Q50" r:id="rId4" xr:uid="{00000000-0004-0000-0000-000003000000}"/>
    <hyperlink ref="Q21" r:id="rId5" xr:uid="{00000000-0004-0000-0000-000004000000}"/>
    <hyperlink ref="Q18" r:id="rId6" xr:uid="{00000000-0004-0000-0000-000005000000}"/>
    <hyperlink ref="Q51" r:id="rId7" xr:uid="{00000000-0004-0000-0000-000006000000}"/>
    <hyperlink ref="Q43" r:id="rId8" xr:uid="{852EDFB9-4D16-4F5C-8239-30C5DEFDDD59}"/>
    <hyperlink ref="Q44" r:id="rId9" xr:uid="{DC1CD223-0A09-48DD-B35A-4B205C4B05B4}"/>
  </hyperlinks>
  <pageMargins left="0.70866141732283472" right="0.70866141732283472" top="0.74803149606299213" bottom="0.74803149606299213" header="0.31496062992125984" footer="0.31496062992125984"/>
  <pageSetup scale="12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2019-10-30T23:35:51Z</cp:lastPrinted>
  <dcterms:created xsi:type="dcterms:W3CDTF">2018-11-08T20:33:06Z</dcterms:created>
  <dcterms:modified xsi:type="dcterms:W3CDTF">2024-09-26T21:19:35Z</dcterms:modified>
</cp:coreProperties>
</file>